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<sst xmlns="http://schemas.openxmlformats.org/spreadsheetml/2006/main" count="357" uniqueCount="127">
  <si>
    <t>ALL</t>
  </si>
  <si>
    <t>Flight Denver to New York</t>
  </si>
  <si>
    <t>usd</t>
  </si>
  <si>
    <t>tickets</t>
  </si>
  <si>
    <t>online</t>
  </si>
  <si>
    <t>EUR</t>
  </si>
  <si>
    <t>Flight New York to Dublin rt</t>
  </si>
  <si>
    <t>GBP</t>
  </si>
  <si>
    <t>bus to dia</t>
  </si>
  <si>
    <t>Denver</t>
  </si>
  <si>
    <t>HRK</t>
  </si>
  <si>
    <t>Asian soup</t>
  </si>
  <si>
    <t>meal</t>
  </si>
  <si>
    <t>Philly</t>
  </si>
  <si>
    <t>KMN</t>
  </si>
  <si>
    <t>Bus from airport to Marlay Park</t>
  </si>
  <si>
    <t>eur</t>
  </si>
  <si>
    <t>transport</t>
  </si>
  <si>
    <t>Dublin</t>
  </si>
  <si>
    <t>MKD</t>
  </si>
  <si>
    <t>soup at pub</t>
  </si>
  <si>
    <t>Wicklow Way</t>
  </si>
  <si>
    <t>USD</t>
  </si>
  <si>
    <t>bed and breakfast Kyle's Farmhouse</t>
  </si>
  <si>
    <t>lodging</t>
  </si>
  <si>
    <t>Loaf of bread</t>
  </si>
  <si>
    <t>Ferry to Pembroke</t>
  </si>
  <si>
    <t>Pembroke</t>
  </si>
  <si>
    <t>kilo of granola, 2 bananas</t>
  </si>
  <si>
    <t>gbp</t>
  </si>
  <si>
    <t>London</t>
  </si>
  <si>
    <t>bus to Stansted</t>
  </si>
  <si>
    <t>flight to Pula</t>
  </si>
  <si>
    <t>Flights</t>
  </si>
  <si>
    <t>bucket of soup at airport</t>
  </si>
  <si>
    <t>Transport</t>
  </si>
  <si>
    <t>filter coffee</t>
  </si>
  <si>
    <t>snack</t>
  </si>
  <si>
    <t>Lodging</t>
  </si>
  <si>
    <t>coffee</t>
  </si>
  <si>
    <t>Meals</t>
  </si>
  <si>
    <t>gelato</t>
  </si>
  <si>
    <t>hrk</t>
  </si>
  <si>
    <t>Pula</t>
  </si>
  <si>
    <t>Snacks</t>
  </si>
  <si>
    <t>hostel Pula</t>
  </si>
  <si>
    <t>accommodation</t>
  </si>
  <si>
    <t>Attractions</t>
  </si>
  <si>
    <t>bus to Dubrovnik</t>
  </si>
  <si>
    <t>Other</t>
  </si>
  <si>
    <t>vegetable dishes</t>
  </si>
  <si>
    <t>Bathrooms</t>
  </si>
  <si>
    <t>bus to premantura</t>
  </si>
  <si>
    <t>Visas</t>
  </si>
  <si>
    <t>bus back to Pula</t>
  </si>
  <si>
    <t>Total</t>
  </si>
  <si>
    <t>ice cream</t>
  </si>
  <si>
    <t>printing bus tickets</t>
  </si>
  <si>
    <t>baked good</t>
  </si>
  <si>
    <t>stromboli</t>
  </si>
  <si>
    <t>drinkable yogurt</t>
  </si>
  <si>
    <t>bathroom</t>
  </si>
  <si>
    <t>Dubrovnik</t>
  </si>
  <si>
    <t>baked goods</t>
  </si>
  <si>
    <t>hostel</t>
  </si>
  <si>
    <t>banana and coffee</t>
  </si>
  <si>
    <t>cookies</t>
  </si>
  <si>
    <t>pizza slice</t>
  </si>
  <si>
    <t>fruit, peanuts, gum</t>
  </si>
  <si>
    <t>beef soup</t>
  </si>
  <si>
    <t>flight from Skopje to Copenhagen</t>
  </si>
  <si>
    <t>mkd</t>
  </si>
  <si>
    <t>flight from CPH to SFO</t>
  </si>
  <si>
    <t>bus to Kotor</t>
  </si>
  <si>
    <t>kun</t>
  </si>
  <si>
    <t>Kotor</t>
  </si>
  <si>
    <t>bus to podgorica</t>
  </si>
  <si>
    <t>pasta and coffee</t>
  </si>
  <si>
    <t>Podgerica</t>
  </si>
  <si>
    <t>mailing key to Croatia</t>
  </si>
  <si>
    <t>other</t>
  </si>
  <si>
    <t>ride to shkroda</t>
  </si>
  <si>
    <t>hotel room with bath</t>
  </si>
  <si>
    <t>Shkoder</t>
  </si>
  <si>
    <t>ice cream in waffle cone</t>
  </si>
  <si>
    <t>all</t>
  </si>
  <si>
    <t>bus and ferry</t>
  </si>
  <si>
    <t>goulash</t>
  </si>
  <si>
    <t>Bajram Curri</t>
  </si>
  <si>
    <t>bus to bajram currie</t>
  </si>
  <si>
    <t>Ferry stop</t>
  </si>
  <si>
    <t>bus to djakova</t>
  </si>
  <si>
    <t>doner</t>
  </si>
  <si>
    <t>Djakova</t>
  </si>
  <si>
    <t>apple pie</t>
  </si>
  <si>
    <t>bus to Prizren</t>
  </si>
  <si>
    <t>traditional pie at restaurant</t>
  </si>
  <si>
    <t>Prizren</t>
  </si>
  <si>
    <t>bread with spinach, cheese</t>
  </si>
  <si>
    <t>bus to skopje</t>
  </si>
  <si>
    <t>return bus to ohrid</t>
  </si>
  <si>
    <t>Skopje</t>
  </si>
  <si>
    <t>deluxe suite in city center</t>
  </si>
  <si>
    <t>Ohrid</t>
  </si>
  <si>
    <t>bean stew and turkish coffee</t>
  </si>
  <si>
    <t>fortress entry</t>
  </si>
  <si>
    <t>attractions</t>
  </si>
  <si>
    <t>two churches entry</t>
  </si>
  <si>
    <t>vegetable soup and vegetables</t>
  </si>
  <si>
    <t>hot milk drink</t>
  </si>
  <si>
    <t>two kinds of baklava</t>
  </si>
  <si>
    <t>bus station fee?</t>
  </si>
  <si>
    <t>fru fru coffee drink</t>
  </si>
  <si>
    <t>cafeteria style lunch</t>
  </si>
  <si>
    <t>art museum</t>
  </si>
  <si>
    <t>coffee machines</t>
  </si>
  <si>
    <t>stale bread drink</t>
  </si>
  <si>
    <t>macedonian history museum</t>
  </si>
  <si>
    <t>halva</t>
  </si>
  <si>
    <t>underground church</t>
  </si>
  <si>
    <t>zoo</t>
  </si>
  <si>
    <t>cake</t>
  </si>
  <si>
    <t>spicy cornbread</t>
  </si>
  <si>
    <t>baked goods for airport</t>
  </si>
  <si>
    <t>pint of local craft brew</t>
  </si>
  <si>
    <t>spanakopita</t>
  </si>
  <si>
    <t>bus to airport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</si>
</sst>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sz val="11.0"/>
      <color rgb="FF000000"/>
      <name val="Inconsolata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Fill="1" applyFont="1"/>
    <xf borderId="0" fillId="2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Sheet1!$I$13:$I$20</c:f>
            </c:strRef>
          </c:cat>
          <c:val>
            <c:numRef>
              <c:f>Sheet1!$J$13:$J$20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  <c:plotVisOnly val="1"/>
  </c:chart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10</xdr:col>
      <xdr:colOff>276225</xdr:colOff>
      <xdr:row>11</xdr:row>
      <xdr:rowOff>38100</xdr:rowOff>
    </xdr:from>
    <xdr:to>
      <xdr:col>16</xdr:col>
      <xdr:colOff>476250</xdr:colOff>
      <xdr:row>28</xdr:row>
      <xdr:rowOff>171450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I1" s="1">
        <v>0.0</v>
      </c>
      <c r="J1" t="str">
        <f>SUMIF(E$1:E$498, "=0", G$1:G$498)</f>
        <v>992.2518684</v>
      </c>
      <c r="K1" s="1" t="s">
        <v>0</v>
      </c>
      <c r="L1" s="1">
        <v>122.0</v>
      </c>
    </row>
    <row r="2">
      <c r="A2" s="1" t="s">
        <v>1</v>
      </c>
      <c r="B2" s="1">
        <v>59.0</v>
      </c>
      <c r="C2" s="1" t="s">
        <v>2</v>
      </c>
      <c r="D2" s="1" t="s">
        <v>3</v>
      </c>
      <c r="E2" s="1">
        <v>0.0</v>
      </c>
      <c r="F2" s="1" t="s">
        <v>4</v>
      </c>
      <c r="G2" s="2" t="str">
        <f t="shared" ref="G2:G86" si="1">B2/LOOKUP(C2,K$1:K$7, L$1:L$7)</f>
        <v>59</v>
      </c>
      <c r="H2" s="1"/>
      <c r="I2" s="1">
        <v>1.0</v>
      </c>
      <c r="J2" t="str">
        <f>SUMIF(E$1:E$498, "=1", G$1:G$498)</f>
        <v>3.696</v>
      </c>
      <c r="K2" s="1" t="s">
        <v>5</v>
      </c>
      <c r="L2" t="str">
        <f>1/1.12</f>
        <v>0.8928571429</v>
      </c>
      <c r="N2" s="1"/>
      <c r="O2" s="1"/>
      <c r="P2" s="1"/>
      <c r="Q2" s="1"/>
      <c r="R2" s="1"/>
    </row>
    <row r="3">
      <c r="A3" s="1" t="s">
        <v>6</v>
      </c>
      <c r="B3" s="1">
        <v>568.0</v>
      </c>
      <c r="C3" s="1" t="s">
        <v>2</v>
      </c>
      <c r="D3" s="1" t="s">
        <v>3</v>
      </c>
      <c r="E3" s="1">
        <v>0.0</v>
      </c>
      <c r="F3" s="1" t="s">
        <v>4</v>
      </c>
      <c r="G3" s="2" t="str">
        <f t="shared" si="1"/>
        <v>568</v>
      </c>
      <c r="I3" s="1">
        <v>2.0</v>
      </c>
      <c r="J3" t="str">
        <f>SUMIF(E$1:E$498, "=2", G$1:G$498)</f>
        <v>50.064</v>
      </c>
      <c r="K3" s="1" t="s">
        <v>7</v>
      </c>
      <c r="L3" s="1">
        <v>0.6894</v>
      </c>
      <c r="N3" s="1"/>
      <c r="O3" s="1"/>
      <c r="P3" s="1"/>
      <c r="Q3" s="1"/>
    </row>
    <row r="4">
      <c r="A4" s="1" t="s">
        <v>8</v>
      </c>
      <c r="B4" s="1">
        <v>9.0</v>
      </c>
      <c r="C4" s="1" t="s">
        <v>2</v>
      </c>
      <c r="D4" s="1" t="s">
        <v>3</v>
      </c>
      <c r="E4" s="1">
        <v>0.0</v>
      </c>
      <c r="F4" s="1" t="s">
        <v>9</v>
      </c>
      <c r="G4" s="2" t="str">
        <f t="shared" si="1"/>
        <v>9</v>
      </c>
      <c r="I4" s="1">
        <v>3.0</v>
      </c>
      <c r="J4" t="str">
        <f>SUMIF(E$1:E$498, "=3", G$1:G$498)</f>
        <v>52.192</v>
      </c>
      <c r="K4" s="1" t="s">
        <v>10</v>
      </c>
      <c r="L4" s="1">
        <v>6.54</v>
      </c>
      <c r="N4" s="1"/>
      <c r="O4" s="1"/>
      <c r="Q4" s="1"/>
    </row>
    <row r="5">
      <c r="A5" s="1" t="s">
        <v>11</v>
      </c>
      <c r="B5" s="1">
        <v>1.95</v>
      </c>
      <c r="C5" s="1" t="s">
        <v>2</v>
      </c>
      <c r="D5" s="1" t="s">
        <v>12</v>
      </c>
      <c r="E5" s="1">
        <v>0.0</v>
      </c>
      <c r="F5" s="1" t="s">
        <v>13</v>
      </c>
      <c r="G5" s="2" t="str">
        <f t="shared" si="1"/>
        <v>1.95</v>
      </c>
      <c r="I5" s="1">
        <v>4.0</v>
      </c>
      <c r="J5" t="str">
        <f>SUMIF(E$1:E$498, "=4", G$1:G$498)</f>
        <v>25.16627941</v>
      </c>
      <c r="K5" s="1" t="s">
        <v>14</v>
      </c>
      <c r="L5" s="1">
        <v>5.0</v>
      </c>
      <c r="N5" s="1"/>
      <c r="O5" s="1"/>
      <c r="Q5" s="1"/>
      <c r="R5" s="1"/>
    </row>
    <row r="6">
      <c r="A6" s="1" t="s">
        <v>15</v>
      </c>
      <c r="B6" s="1">
        <v>3.3</v>
      </c>
      <c r="C6" s="1" t="s">
        <v>16</v>
      </c>
      <c r="D6" s="1" t="s">
        <v>17</v>
      </c>
      <c r="E6" s="1">
        <v>1.0</v>
      </c>
      <c r="F6" s="1" t="s">
        <v>18</v>
      </c>
      <c r="G6" s="2" t="str">
        <f t="shared" si="1"/>
        <v>3.696</v>
      </c>
      <c r="I6" s="1">
        <v>5.0</v>
      </c>
      <c r="J6" t="str">
        <f>SUMIF(E$1:E$498, "=5", G$1:G$498)</f>
        <v>38.37920489</v>
      </c>
      <c r="K6" s="1" t="s">
        <v>19</v>
      </c>
      <c r="L6" s="1">
        <v>54.16</v>
      </c>
      <c r="N6" s="1"/>
      <c r="O6" s="1"/>
      <c r="Q6" s="1"/>
    </row>
    <row r="7">
      <c r="A7" s="1" t="s">
        <v>20</v>
      </c>
      <c r="B7" s="1">
        <v>4.7</v>
      </c>
      <c r="C7" s="3" t="s">
        <v>16</v>
      </c>
      <c r="D7" s="1" t="s">
        <v>12</v>
      </c>
      <c r="E7" s="1">
        <v>2.0</v>
      </c>
      <c r="F7" s="1" t="s">
        <v>21</v>
      </c>
      <c r="G7" s="2" t="str">
        <f t="shared" si="1"/>
        <v>5.264</v>
      </c>
      <c r="I7" s="1">
        <v>6.0</v>
      </c>
      <c r="J7" t="str">
        <f>SUMIF(E$1:E$498, "=6", G$1:G$498)</f>
        <v>39.75535168</v>
      </c>
      <c r="K7" s="1" t="s">
        <v>22</v>
      </c>
      <c r="L7" s="1">
        <v>1.0</v>
      </c>
      <c r="N7" s="1"/>
      <c r="O7" s="1"/>
      <c r="Q7" s="1"/>
    </row>
    <row r="8">
      <c r="A8" s="1" t="s">
        <v>23</v>
      </c>
      <c r="B8" s="1">
        <v>40.0</v>
      </c>
      <c r="C8" s="3" t="s">
        <v>16</v>
      </c>
      <c r="D8" s="1" t="s">
        <v>24</v>
      </c>
      <c r="E8" s="1">
        <v>2.0</v>
      </c>
      <c r="F8" s="1" t="s">
        <v>21</v>
      </c>
      <c r="G8" s="2" t="str">
        <f t="shared" si="1"/>
        <v>44.8</v>
      </c>
      <c r="I8" s="1">
        <v>7.0</v>
      </c>
      <c r="J8" t="str">
        <f>SUMIF(E$1:E$498, "=7", G$1:G$498)</f>
        <v>75.792</v>
      </c>
      <c r="N8" s="1"/>
      <c r="O8" s="1"/>
      <c r="Q8" s="1"/>
    </row>
    <row r="9">
      <c r="A9" s="1" t="s">
        <v>25</v>
      </c>
      <c r="B9" s="1">
        <v>1.6</v>
      </c>
      <c r="C9" s="3" t="s">
        <v>16</v>
      </c>
      <c r="D9" s="1" t="s">
        <v>12</v>
      </c>
      <c r="E9" s="1">
        <v>3.0</v>
      </c>
      <c r="F9" s="1" t="s">
        <v>21</v>
      </c>
      <c r="G9" s="2" t="str">
        <f t="shared" si="1"/>
        <v>1.792</v>
      </c>
      <c r="I9" s="1">
        <v>8.0</v>
      </c>
      <c r="J9" t="str">
        <f>SUMIF(E$1:E$498, "=8", G$1:G$498)</f>
        <v>29.8402623</v>
      </c>
      <c r="N9" s="1"/>
      <c r="O9" s="1"/>
      <c r="Q9" s="1"/>
    </row>
    <row r="10">
      <c r="A10" s="1" t="s">
        <v>26</v>
      </c>
      <c r="B10" s="1">
        <v>45.0</v>
      </c>
      <c r="C10" s="3" t="s">
        <v>16</v>
      </c>
      <c r="D10" s="1" t="s">
        <v>17</v>
      </c>
      <c r="E10" s="1">
        <v>3.0</v>
      </c>
      <c r="F10" s="1" t="s">
        <v>27</v>
      </c>
      <c r="G10" s="2" t="str">
        <f t="shared" si="1"/>
        <v>50.4</v>
      </c>
      <c r="I10" s="1">
        <v>9.0</v>
      </c>
      <c r="J10" t="str">
        <f>SUMIF(E$1:E$498, "=9", G$1:G$498)</f>
        <v>53.29542097</v>
      </c>
      <c r="N10" s="1"/>
      <c r="O10" s="1"/>
      <c r="Q10" s="1"/>
    </row>
    <row r="11">
      <c r="A11" s="1" t="s">
        <v>28</v>
      </c>
      <c r="B11" s="1">
        <v>2.6</v>
      </c>
      <c r="C11" s="3" t="s">
        <v>29</v>
      </c>
      <c r="D11" s="1" t="s">
        <v>12</v>
      </c>
      <c r="E11" s="1">
        <v>4.0</v>
      </c>
      <c r="F11" s="1" t="s">
        <v>30</v>
      </c>
      <c r="G11" s="2" t="str">
        <f t="shared" si="1"/>
        <v>3.771395416</v>
      </c>
      <c r="I11" s="1">
        <v>10.0</v>
      </c>
      <c r="J11" t="str">
        <f>SUMIF(E$1:E$498, "=10", G$1:G$498)</f>
        <v>27.04948301</v>
      </c>
      <c r="N11" s="1"/>
      <c r="O11" s="1"/>
      <c r="Q11" s="1"/>
      <c r="R11" s="1"/>
    </row>
    <row r="12">
      <c r="A12" s="1" t="s">
        <v>31</v>
      </c>
      <c r="B12" s="1">
        <v>10.0</v>
      </c>
      <c r="C12" s="3" t="s">
        <v>29</v>
      </c>
      <c r="D12" s="1" t="s">
        <v>3</v>
      </c>
      <c r="E12" s="1">
        <v>0.0</v>
      </c>
      <c r="F12" s="1" t="s">
        <v>30</v>
      </c>
      <c r="G12" s="2" t="str">
        <f t="shared" si="1"/>
        <v>14.50536699</v>
      </c>
      <c r="I12" s="1"/>
      <c r="N12" s="1"/>
      <c r="O12" s="1"/>
      <c r="Q12" s="1"/>
    </row>
    <row r="13">
      <c r="A13" s="1" t="s">
        <v>32</v>
      </c>
      <c r="B13" s="1">
        <v>71.0</v>
      </c>
      <c r="C13" s="3" t="s">
        <v>29</v>
      </c>
      <c r="D13" s="1" t="s">
        <v>3</v>
      </c>
      <c r="E13" s="1">
        <v>0.0</v>
      </c>
      <c r="F13" s="1" t="s">
        <v>4</v>
      </c>
      <c r="G13" s="2" t="str">
        <f t="shared" si="1"/>
        <v>102.9881056</v>
      </c>
      <c r="I13" s="1" t="s">
        <v>33</v>
      </c>
      <c r="J13" s="2" t="str">
        <f>SUMIF(D$1:D$498, "=tickets", G$1:G$498)</f>
        <v>985.7098684</v>
      </c>
      <c r="N13" s="1"/>
      <c r="O13" s="1"/>
      <c r="Q13" s="1"/>
    </row>
    <row r="14">
      <c r="A14" s="1" t="s">
        <v>34</v>
      </c>
      <c r="B14" s="1">
        <v>2.65</v>
      </c>
      <c r="C14" s="3" t="s">
        <v>29</v>
      </c>
      <c r="D14" s="1" t="s">
        <v>12</v>
      </c>
      <c r="E14" s="1">
        <v>4.0</v>
      </c>
      <c r="F14" s="1" t="s">
        <v>30</v>
      </c>
      <c r="G14" s="2" t="str">
        <f t="shared" si="1"/>
        <v>3.843922251</v>
      </c>
      <c r="I14" s="1" t="s">
        <v>35</v>
      </c>
      <c r="J14" t="str">
        <f>SUMIF(D$1:D$498, "=transport", G$1:G$498)</f>
        <v>172.3036391</v>
      </c>
      <c r="N14" s="1"/>
      <c r="O14" s="1"/>
      <c r="Q14" s="1"/>
    </row>
    <row r="15">
      <c r="A15" s="1" t="s">
        <v>36</v>
      </c>
      <c r="B15" s="1">
        <v>0.99</v>
      </c>
      <c r="C15" s="1" t="s">
        <v>29</v>
      </c>
      <c r="D15" s="1" t="s">
        <v>37</v>
      </c>
      <c r="E15" s="1">
        <v>4.0</v>
      </c>
      <c r="F15" s="1" t="s">
        <v>30</v>
      </c>
      <c r="G15" s="2" t="str">
        <f t="shared" si="1"/>
        <v>1.436031332</v>
      </c>
      <c r="I15" s="1" t="s">
        <v>38</v>
      </c>
      <c r="J15" s="2" t="str">
        <f>SUMIF(D$1:D$498, "=lodging", G$1:G$498)</f>
        <v>114.3170642</v>
      </c>
      <c r="N15" s="1"/>
      <c r="O15" s="1"/>
      <c r="Q15" s="1"/>
    </row>
    <row r="16">
      <c r="A16" s="1" t="s">
        <v>39</v>
      </c>
      <c r="B16" s="1">
        <v>0.99</v>
      </c>
      <c r="C16" s="3" t="s">
        <v>29</v>
      </c>
      <c r="D16" s="1" t="s">
        <v>12</v>
      </c>
      <c r="E16" s="1">
        <v>4.0</v>
      </c>
      <c r="F16" s="1" t="s">
        <v>30</v>
      </c>
      <c r="G16" s="2" t="str">
        <f t="shared" si="1"/>
        <v>1.436031332</v>
      </c>
      <c r="I16" s="1" t="s">
        <v>40</v>
      </c>
      <c r="J16" t="str">
        <f>SUMIF(D$1:D$498, "=meal", G$1:G$498)</f>
        <v>62.51726472</v>
      </c>
      <c r="N16" s="1"/>
      <c r="O16" s="1"/>
      <c r="Q16" s="1"/>
    </row>
    <row r="17">
      <c r="A17" s="1" t="s">
        <v>41</v>
      </c>
      <c r="B17" s="1">
        <v>6.0</v>
      </c>
      <c r="C17" s="3" t="s">
        <v>42</v>
      </c>
      <c r="D17" s="1" t="s">
        <v>37</v>
      </c>
      <c r="E17" s="1">
        <v>4.0</v>
      </c>
      <c r="F17" s="1" t="s">
        <v>43</v>
      </c>
      <c r="G17" s="2" t="str">
        <f t="shared" si="1"/>
        <v>0.9174311927</v>
      </c>
      <c r="I17" s="1" t="s">
        <v>44</v>
      </c>
      <c r="J17" t="str">
        <f>SUMIF(D$1:D$498, "=snack", G$1:G$498)</f>
        <v>23.10675476</v>
      </c>
      <c r="N17" s="1"/>
      <c r="O17" s="1"/>
      <c r="Q17" s="1"/>
    </row>
    <row r="18">
      <c r="A18" s="1" t="s">
        <v>45</v>
      </c>
      <c r="B18" s="1">
        <v>90.0</v>
      </c>
      <c r="C18" s="3" t="s">
        <v>42</v>
      </c>
      <c r="D18" s="1" t="s">
        <v>46</v>
      </c>
      <c r="E18" s="1">
        <v>4.0</v>
      </c>
      <c r="F18" s="1" t="s">
        <v>43</v>
      </c>
      <c r="G18" s="2" t="str">
        <f t="shared" si="1"/>
        <v>13.76146789</v>
      </c>
      <c r="I18" s="1" t="s">
        <v>47</v>
      </c>
      <c r="J18" t="str">
        <f>SUMIF(D$1:D$498, "=attractions", G$1:G$498)</f>
        <v>10.15509601</v>
      </c>
      <c r="N18" s="1"/>
      <c r="O18" s="1"/>
      <c r="Q18" s="1"/>
    </row>
    <row r="19">
      <c r="A19" s="1" t="s">
        <v>48</v>
      </c>
      <c r="B19" s="1">
        <v>157.0</v>
      </c>
      <c r="C19" s="3" t="s">
        <v>42</v>
      </c>
      <c r="D19" s="1" t="s">
        <v>17</v>
      </c>
      <c r="E19" s="1">
        <v>5.0</v>
      </c>
      <c r="F19" s="1" t="s">
        <v>43</v>
      </c>
      <c r="G19" s="2" t="str">
        <f t="shared" si="1"/>
        <v>24.00611621</v>
      </c>
      <c r="I19" s="1" t="s">
        <v>49</v>
      </c>
      <c r="J19" t="str">
        <f>SUMIF(D$1:D$498, "=other", G$1:G$498)</f>
        <v>4.592</v>
      </c>
      <c r="N19" s="1"/>
      <c r="O19" s="1"/>
      <c r="Q19" s="1"/>
    </row>
    <row r="20">
      <c r="A20" s="1" t="s">
        <v>50</v>
      </c>
      <c r="B20" s="1">
        <v>21.0</v>
      </c>
      <c r="C20" s="1" t="s">
        <v>42</v>
      </c>
      <c r="D20" s="1" t="s">
        <v>12</v>
      </c>
      <c r="E20" s="1">
        <v>5.0</v>
      </c>
      <c r="F20" s="1" t="s">
        <v>43</v>
      </c>
      <c r="G20" s="2" t="str">
        <f t="shared" si="1"/>
        <v>3.211009174</v>
      </c>
      <c r="I20" s="1" t="s">
        <v>51</v>
      </c>
      <c r="J20" t="str">
        <f>SUMIF(D$1:D$498, "=bathroom", G$1:G$498)</f>
        <v>1.018715596</v>
      </c>
      <c r="N20" s="1"/>
      <c r="O20" s="1"/>
      <c r="Q20" s="1"/>
      <c r="R20" s="1"/>
    </row>
    <row r="21">
      <c r="A21" s="1" t="s">
        <v>52</v>
      </c>
      <c r="B21" s="1">
        <v>15.0</v>
      </c>
      <c r="C21" s="1" t="s">
        <v>42</v>
      </c>
      <c r="D21" s="1" t="s">
        <v>17</v>
      </c>
      <c r="E21" s="1">
        <v>5.0</v>
      </c>
      <c r="F21" s="1" t="s">
        <v>43</v>
      </c>
      <c r="G21" s="2" t="str">
        <f t="shared" si="1"/>
        <v>2.293577982</v>
      </c>
      <c r="I21" s="1" t="s">
        <v>53</v>
      </c>
      <c r="J21" t="str">
        <f>SUMIF(D$1:D$498, "=visa", G$1:G$498)</f>
        <v>0</v>
      </c>
      <c r="N21" s="1"/>
      <c r="O21" s="1"/>
      <c r="Q21" s="1"/>
    </row>
    <row r="22">
      <c r="A22" s="1" t="s">
        <v>54</v>
      </c>
      <c r="B22" s="1">
        <v>15.0</v>
      </c>
      <c r="C22" s="1" t="s">
        <v>42</v>
      </c>
      <c r="D22" s="1" t="s">
        <v>17</v>
      </c>
      <c r="E22" s="1">
        <v>5.0</v>
      </c>
      <c r="F22" s="1" t="s">
        <v>43</v>
      </c>
      <c r="G22" s="2" t="str">
        <f t="shared" si="1"/>
        <v>2.293577982</v>
      </c>
      <c r="I22" s="1" t="s">
        <v>55</v>
      </c>
      <c r="J22" t="str">
        <f>SUM(J13:J21)</f>
        <v>1373.720403</v>
      </c>
      <c r="N22" s="1"/>
      <c r="O22" s="1"/>
      <c r="Q22" s="1"/>
    </row>
    <row r="23">
      <c r="A23" s="1" t="s">
        <v>56</v>
      </c>
      <c r="B23" s="1">
        <v>7.0</v>
      </c>
      <c r="C23" s="1" t="s">
        <v>42</v>
      </c>
      <c r="D23" s="1" t="s">
        <v>37</v>
      </c>
      <c r="E23" s="1">
        <v>5.0</v>
      </c>
      <c r="F23" s="1" t="s">
        <v>43</v>
      </c>
      <c r="G23" s="2" t="str">
        <f t="shared" si="1"/>
        <v>1.070336391</v>
      </c>
      <c r="N23" s="1"/>
      <c r="O23" s="1"/>
      <c r="Q23" s="1"/>
    </row>
    <row r="24">
      <c r="A24" s="1" t="s">
        <v>57</v>
      </c>
      <c r="B24" s="1">
        <v>5.0</v>
      </c>
      <c r="C24" s="1" t="s">
        <v>42</v>
      </c>
      <c r="D24" s="1" t="s">
        <v>17</v>
      </c>
      <c r="E24" s="1">
        <v>5.0</v>
      </c>
      <c r="F24" s="1" t="s">
        <v>43</v>
      </c>
      <c r="G24" s="2" t="str">
        <f t="shared" si="1"/>
        <v>0.7645259939</v>
      </c>
      <c r="N24" s="1"/>
      <c r="O24" s="1"/>
      <c r="Q24" s="1"/>
    </row>
    <row r="25">
      <c r="A25" s="1" t="s">
        <v>58</v>
      </c>
      <c r="B25" s="1">
        <v>5.0</v>
      </c>
      <c r="C25" s="1" t="s">
        <v>42</v>
      </c>
      <c r="D25" s="1" t="s">
        <v>12</v>
      </c>
      <c r="E25" s="1">
        <v>5.0</v>
      </c>
      <c r="F25" s="1" t="s">
        <v>43</v>
      </c>
      <c r="G25" s="2" t="str">
        <f t="shared" si="1"/>
        <v>0.7645259939</v>
      </c>
      <c r="N25" s="1"/>
      <c r="O25" s="1"/>
      <c r="Q25" s="1"/>
    </row>
    <row r="26">
      <c r="A26" s="1" t="s">
        <v>59</v>
      </c>
      <c r="B26" s="1">
        <v>10.0</v>
      </c>
      <c r="C26" s="1" t="s">
        <v>42</v>
      </c>
      <c r="D26" s="1" t="s">
        <v>12</v>
      </c>
      <c r="E26" s="1">
        <v>5.0</v>
      </c>
      <c r="F26" s="1" t="s">
        <v>43</v>
      </c>
      <c r="G26" s="2" t="str">
        <f t="shared" si="1"/>
        <v>1.529051988</v>
      </c>
      <c r="N26" s="1"/>
      <c r="O26" s="1"/>
      <c r="Q26" s="1"/>
    </row>
    <row r="27">
      <c r="A27" s="1" t="s">
        <v>39</v>
      </c>
      <c r="B27" s="1">
        <v>8.0</v>
      </c>
      <c r="C27" s="1" t="s">
        <v>42</v>
      </c>
      <c r="D27" s="1" t="s">
        <v>37</v>
      </c>
      <c r="E27" s="1">
        <v>5.0</v>
      </c>
      <c r="F27" s="1" t="s">
        <v>43</v>
      </c>
      <c r="G27" s="2" t="str">
        <f t="shared" si="1"/>
        <v>1.22324159</v>
      </c>
      <c r="N27" s="1"/>
      <c r="O27" s="1"/>
      <c r="Q27" s="1"/>
      <c r="R27" s="1"/>
    </row>
    <row r="28">
      <c r="A28" s="1" t="s">
        <v>60</v>
      </c>
      <c r="B28" s="1">
        <v>8.0</v>
      </c>
      <c r="C28" s="1" t="s">
        <v>42</v>
      </c>
      <c r="D28" s="1" t="s">
        <v>12</v>
      </c>
      <c r="E28" s="1">
        <v>5.0</v>
      </c>
      <c r="F28" s="1" t="s">
        <v>43</v>
      </c>
      <c r="G28" s="2" t="str">
        <f t="shared" si="1"/>
        <v>1.22324159</v>
      </c>
      <c r="N28" s="1"/>
      <c r="O28" s="1"/>
      <c r="Q28" s="1"/>
    </row>
    <row r="29">
      <c r="A29" s="1" t="s">
        <v>61</v>
      </c>
      <c r="B29" s="1">
        <v>3.0</v>
      </c>
      <c r="C29" s="1" t="s">
        <v>42</v>
      </c>
      <c r="D29" s="1" t="s">
        <v>61</v>
      </c>
      <c r="E29" s="1">
        <v>6.0</v>
      </c>
      <c r="F29" s="1" t="s">
        <v>62</v>
      </c>
      <c r="G29" s="2" t="str">
        <f t="shared" si="1"/>
        <v>0.4587155963</v>
      </c>
      <c r="N29" s="1"/>
      <c r="O29" s="1"/>
      <c r="Q29" s="1"/>
    </row>
    <row r="30">
      <c r="A30" s="1" t="s">
        <v>63</v>
      </c>
      <c r="B30" s="1">
        <v>17.0</v>
      </c>
      <c r="C30" s="1" t="s">
        <v>42</v>
      </c>
      <c r="D30" s="1" t="s">
        <v>12</v>
      </c>
      <c r="E30" s="1">
        <v>6.0</v>
      </c>
      <c r="F30" s="1" t="s">
        <v>62</v>
      </c>
      <c r="G30" s="2" t="str">
        <f t="shared" si="1"/>
        <v>2.599388379</v>
      </c>
      <c r="N30" s="1"/>
      <c r="O30" s="1"/>
      <c r="Q30" s="1"/>
    </row>
    <row r="31">
      <c r="A31" s="1" t="s">
        <v>64</v>
      </c>
      <c r="B31" s="1">
        <v>147.0</v>
      </c>
      <c r="C31" s="1" t="s">
        <v>42</v>
      </c>
      <c r="D31" s="1" t="s">
        <v>24</v>
      </c>
      <c r="E31" s="1">
        <v>6.0</v>
      </c>
      <c r="F31" s="1" t="s">
        <v>62</v>
      </c>
      <c r="G31" s="2" t="str">
        <f t="shared" si="1"/>
        <v>22.47706422</v>
      </c>
      <c r="N31" s="1"/>
      <c r="O31" s="1"/>
      <c r="Q31" s="1"/>
    </row>
    <row r="32">
      <c r="A32" s="1" t="s">
        <v>65</v>
      </c>
      <c r="B32" s="1">
        <v>10.0</v>
      </c>
      <c r="C32" s="1" t="s">
        <v>42</v>
      </c>
      <c r="D32" s="1" t="s">
        <v>37</v>
      </c>
      <c r="E32" s="1">
        <v>6.0</v>
      </c>
      <c r="F32" s="1" t="s">
        <v>62</v>
      </c>
      <c r="G32" s="2" t="str">
        <f t="shared" si="1"/>
        <v>1.529051988</v>
      </c>
      <c r="N32" s="1"/>
      <c r="O32" s="1"/>
      <c r="Q32" s="1"/>
      <c r="R32" s="1"/>
    </row>
    <row r="33">
      <c r="A33" s="1" t="s">
        <v>66</v>
      </c>
      <c r="B33" s="1">
        <v>8.0</v>
      </c>
      <c r="C33" s="1" t="s">
        <v>42</v>
      </c>
      <c r="D33" s="1" t="s">
        <v>37</v>
      </c>
      <c r="E33" s="1">
        <v>6.0</v>
      </c>
      <c r="F33" s="1" t="s">
        <v>62</v>
      </c>
      <c r="G33" s="2" t="str">
        <f t="shared" si="1"/>
        <v>1.22324159</v>
      </c>
      <c r="N33" s="1"/>
      <c r="O33" s="1"/>
      <c r="Q33" s="1"/>
      <c r="R33" s="1"/>
    </row>
    <row r="34">
      <c r="A34" s="1" t="s">
        <v>67</v>
      </c>
      <c r="B34" s="1">
        <v>20.0</v>
      </c>
      <c r="C34" s="1" t="s">
        <v>42</v>
      </c>
      <c r="D34" s="1" t="s">
        <v>12</v>
      </c>
      <c r="E34" s="1">
        <v>6.0</v>
      </c>
      <c r="F34" s="1" t="s">
        <v>62</v>
      </c>
      <c r="G34" s="2" t="str">
        <f t="shared" si="1"/>
        <v>3.058103976</v>
      </c>
      <c r="N34" s="1"/>
      <c r="O34" s="1"/>
      <c r="R34" s="1"/>
    </row>
    <row r="35">
      <c r="A35" s="1" t="s">
        <v>68</v>
      </c>
      <c r="B35" s="1">
        <v>30.0</v>
      </c>
      <c r="C35" s="1" t="s">
        <v>42</v>
      </c>
      <c r="D35" s="1" t="s">
        <v>37</v>
      </c>
      <c r="E35" s="1">
        <v>6.0</v>
      </c>
      <c r="F35" s="1" t="s">
        <v>62</v>
      </c>
      <c r="G35" s="2" t="str">
        <f t="shared" si="1"/>
        <v>4.587155963</v>
      </c>
      <c r="I35" s="1"/>
      <c r="J35" s="1"/>
      <c r="K35" s="1"/>
      <c r="L35" s="1"/>
      <c r="M35" s="1"/>
      <c r="N35" s="1"/>
      <c r="O35" s="1"/>
      <c r="Q35" s="1"/>
      <c r="R35" s="1"/>
    </row>
    <row r="36">
      <c r="A36" s="1" t="s">
        <v>69</v>
      </c>
      <c r="B36" s="1">
        <v>25.0</v>
      </c>
      <c r="C36" s="1" t="s">
        <v>42</v>
      </c>
      <c r="D36" s="1" t="s">
        <v>12</v>
      </c>
      <c r="E36" s="1">
        <v>6.0</v>
      </c>
      <c r="F36" s="1" t="s">
        <v>62</v>
      </c>
      <c r="G36" s="2" t="str">
        <f t="shared" si="1"/>
        <v>3.822629969</v>
      </c>
      <c r="I36" s="1"/>
      <c r="J36" s="1"/>
      <c r="K36" s="1"/>
      <c r="L36" s="1"/>
      <c r="M36" s="1"/>
      <c r="N36" s="1"/>
      <c r="O36" s="1"/>
      <c r="Q36" s="1"/>
    </row>
    <row r="37">
      <c r="A37" s="1" t="s">
        <v>70</v>
      </c>
      <c r="B37" s="1">
        <v>1799.0</v>
      </c>
      <c r="C37" s="1" t="s">
        <v>71</v>
      </c>
      <c r="D37" s="1" t="s">
        <v>3</v>
      </c>
      <c r="E37" s="1">
        <v>0.0</v>
      </c>
      <c r="F37" s="1" t="s">
        <v>4</v>
      </c>
      <c r="G37" s="2" t="str">
        <f t="shared" si="1"/>
        <v>33.21639586</v>
      </c>
      <c r="M37" s="1"/>
      <c r="N37" s="1"/>
      <c r="O37" s="1"/>
      <c r="Q37" s="1"/>
      <c r="R37" s="1"/>
    </row>
    <row r="38">
      <c r="A38" s="1" t="s">
        <v>72</v>
      </c>
      <c r="B38" s="1">
        <v>199.0</v>
      </c>
      <c r="C38" s="1" t="s">
        <v>2</v>
      </c>
      <c r="D38" s="1" t="s">
        <v>3</v>
      </c>
      <c r="E38" s="1">
        <v>0.0</v>
      </c>
      <c r="F38" s="1" t="s">
        <v>4</v>
      </c>
      <c r="G38" s="2" t="str">
        <f t="shared" si="1"/>
        <v>199</v>
      </c>
      <c r="J38" s="1"/>
      <c r="K38" s="1"/>
      <c r="M38" s="1"/>
      <c r="N38" s="1"/>
      <c r="O38" s="1"/>
    </row>
    <row r="39">
      <c r="A39" s="1" t="s">
        <v>73</v>
      </c>
      <c r="B39" s="1">
        <v>146.0</v>
      </c>
      <c r="C39" s="1" t="s">
        <v>74</v>
      </c>
      <c r="D39" s="1" t="s">
        <v>17</v>
      </c>
      <c r="E39" s="1">
        <v>7.0</v>
      </c>
      <c r="F39" s="1" t="s">
        <v>62</v>
      </c>
      <c r="G39" s="2" t="str">
        <f t="shared" si="1"/>
        <v>29.2</v>
      </c>
      <c r="N39" s="1"/>
      <c r="O39" s="1"/>
      <c r="R39" s="1"/>
    </row>
    <row r="40">
      <c r="A40" s="1" t="s">
        <v>58</v>
      </c>
      <c r="B40" s="1">
        <v>0.8</v>
      </c>
      <c r="C40" s="1" t="s">
        <v>16</v>
      </c>
      <c r="D40" s="1" t="s">
        <v>12</v>
      </c>
      <c r="E40" s="1">
        <v>7.0</v>
      </c>
      <c r="F40" s="1" t="s">
        <v>75</v>
      </c>
      <c r="G40" s="2" t="str">
        <f t="shared" si="1"/>
        <v>0.896</v>
      </c>
      <c r="N40" s="1"/>
      <c r="O40" s="1"/>
    </row>
    <row r="41">
      <c r="A41" s="1" t="s">
        <v>56</v>
      </c>
      <c r="B41" s="1">
        <v>1.0</v>
      </c>
      <c r="C41" s="1" t="s">
        <v>16</v>
      </c>
      <c r="D41" s="1" t="s">
        <v>37</v>
      </c>
      <c r="E41" s="1">
        <v>7.0</v>
      </c>
      <c r="F41" s="1" t="s">
        <v>75</v>
      </c>
      <c r="G41" s="2" t="str">
        <f t="shared" si="1"/>
        <v>1.12</v>
      </c>
      <c r="N41" s="1"/>
      <c r="O41" s="1"/>
    </row>
    <row r="42">
      <c r="A42" s="1" t="s">
        <v>76</v>
      </c>
      <c r="B42" s="1">
        <v>7.5</v>
      </c>
      <c r="C42" s="1" t="s">
        <v>16</v>
      </c>
      <c r="D42" s="1" t="s">
        <v>17</v>
      </c>
      <c r="E42" s="1">
        <v>7.0</v>
      </c>
      <c r="F42" s="1" t="s">
        <v>75</v>
      </c>
      <c r="G42" s="2" t="str">
        <f t="shared" si="1"/>
        <v>8.4</v>
      </c>
      <c r="N42" s="1"/>
      <c r="O42" s="1"/>
    </row>
    <row r="43">
      <c r="A43" s="1" t="s">
        <v>61</v>
      </c>
      <c r="B43" s="1">
        <v>0.5</v>
      </c>
      <c r="C43" s="1" t="s">
        <v>16</v>
      </c>
      <c r="D43" s="1" t="s">
        <v>61</v>
      </c>
      <c r="E43" s="1">
        <v>7.0</v>
      </c>
      <c r="F43" s="1" t="s">
        <v>75</v>
      </c>
      <c r="G43" s="2" t="str">
        <f t="shared" si="1"/>
        <v>0.56</v>
      </c>
      <c r="N43" s="1"/>
      <c r="O43" s="1"/>
      <c r="R43" s="1"/>
    </row>
    <row r="44">
      <c r="A44" s="1" t="s">
        <v>77</v>
      </c>
      <c r="B44" s="1">
        <v>3.3</v>
      </c>
      <c r="C44" s="1" t="s">
        <v>16</v>
      </c>
      <c r="D44" s="1" t="s">
        <v>12</v>
      </c>
      <c r="E44" s="1">
        <v>7.0</v>
      </c>
      <c r="F44" s="1" t="s">
        <v>78</v>
      </c>
      <c r="G44" s="2" t="str">
        <f t="shared" si="1"/>
        <v>3.696</v>
      </c>
    </row>
    <row r="45">
      <c r="A45" s="1" t="s">
        <v>56</v>
      </c>
      <c r="B45" s="1">
        <v>0.5</v>
      </c>
      <c r="C45" s="1" t="s">
        <v>16</v>
      </c>
      <c r="D45" s="1" t="s">
        <v>37</v>
      </c>
      <c r="E45" s="1">
        <v>7.0</v>
      </c>
      <c r="F45" s="1" t="s">
        <v>78</v>
      </c>
      <c r="G45" s="2" t="str">
        <f t="shared" si="1"/>
        <v>0.56</v>
      </c>
      <c r="N45" s="1"/>
      <c r="O45" s="1"/>
      <c r="P45" s="1"/>
    </row>
    <row r="46">
      <c r="A46" s="1" t="s">
        <v>79</v>
      </c>
      <c r="B46" s="1">
        <v>4.1</v>
      </c>
      <c r="C46" s="1" t="s">
        <v>16</v>
      </c>
      <c r="D46" s="1" t="s">
        <v>80</v>
      </c>
      <c r="E46" s="1">
        <v>0.0</v>
      </c>
      <c r="F46" s="1" t="s">
        <v>78</v>
      </c>
      <c r="G46" s="2" t="str">
        <f t="shared" si="1"/>
        <v>4.592</v>
      </c>
      <c r="N46" s="1"/>
      <c r="O46" s="1"/>
      <c r="P46" s="1"/>
    </row>
    <row r="47">
      <c r="A47" s="1" t="s">
        <v>81</v>
      </c>
      <c r="B47" s="1">
        <v>3.0</v>
      </c>
      <c r="C47" s="1" t="s">
        <v>16</v>
      </c>
      <c r="D47" s="1" t="s">
        <v>17</v>
      </c>
      <c r="E47" s="1">
        <v>7.0</v>
      </c>
      <c r="F47" s="1" t="s">
        <v>78</v>
      </c>
      <c r="G47" s="2" t="str">
        <f t="shared" si="1"/>
        <v>3.36</v>
      </c>
      <c r="N47" s="1"/>
      <c r="O47" s="1"/>
      <c r="P47" s="1"/>
    </row>
    <row r="48">
      <c r="A48" s="1" t="s">
        <v>82</v>
      </c>
      <c r="B48" s="1">
        <v>25.0</v>
      </c>
      <c r="C48" s="1" t="s">
        <v>16</v>
      </c>
      <c r="D48" s="1" t="s">
        <v>24</v>
      </c>
      <c r="E48" s="1">
        <v>7.0</v>
      </c>
      <c r="F48" s="1" t="s">
        <v>83</v>
      </c>
      <c r="G48" s="2" t="str">
        <f t="shared" si="1"/>
        <v>28</v>
      </c>
      <c r="N48" s="1"/>
      <c r="O48" s="1"/>
      <c r="P48" s="1"/>
    </row>
    <row r="49">
      <c r="A49" s="1" t="s">
        <v>84</v>
      </c>
      <c r="B49" s="1">
        <v>40.0</v>
      </c>
      <c r="C49" s="1" t="s">
        <v>85</v>
      </c>
      <c r="D49" s="1" t="s">
        <v>37</v>
      </c>
      <c r="E49" s="1">
        <v>8.0</v>
      </c>
      <c r="F49" s="1" t="s">
        <v>83</v>
      </c>
      <c r="G49" s="2" t="str">
        <f t="shared" si="1"/>
        <v>0.3278688525</v>
      </c>
      <c r="N49" s="1"/>
      <c r="O49" s="1"/>
      <c r="P49" s="1"/>
    </row>
    <row r="50">
      <c r="A50" s="1" t="s">
        <v>86</v>
      </c>
      <c r="B50" s="1">
        <v>10.0</v>
      </c>
      <c r="C50" s="1" t="s">
        <v>16</v>
      </c>
      <c r="D50" s="1" t="s">
        <v>17</v>
      </c>
      <c r="E50" s="1">
        <v>8.0</v>
      </c>
      <c r="F50" s="1" t="s">
        <v>83</v>
      </c>
      <c r="G50" s="2" t="str">
        <f t="shared" si="1"/>
        <v>11.2</v>
      </c>
      <c r="N50" s="1"/>
      <c r="O50" s="1"/>
      <c r="P50" s="1"/>
    </row>
    <row r="51">
      <c r="A51" s="1" t="s">
        <v>87</v>
      </c>
      <c r="B51" s="1">
        <v>200.0</v>
      </c>
      <c r="C51" s="1" t="s">
        <v>85</v>
      </c>
      <c r="D51" s="1" t="s">
        <v>12</v>
      </c>
      <c r="E51" s="1">
        <v>8.0</v>
      </c>
      <c r="F51" s="1" t="s">
        <v>88</v>
      </c>
      <c r="G51" s="2" t="str">
        <f t="shared" si="1"/>
        <v>1.639344262</v>
      </c>
    </row>
    <row r="52">
      <c r="A52" s="1" t="s">
        <v>89</v>
      </c>
      <c r="B52" s="1">
        <v>300.0</v>
      </c>
      <c r="C52" s="1" t="s">
        <v>85</v>
      </c>
      <c r="D52" s="1" t="s">
        <v>17</v>
      </c>
      <c r="E52" s="1">
        <v>8.0</v>
      </c>
      <c r="F52" s="1" t="s">
        <v>90</v>
      </c>
      <c r="G52" s="2" t="str">
        <f t="shared" si="1"/>
        <v>2.459016393</v>
      </c>
    </row>
    <row r="53">
      <c r="A53" s="1" t="s">
        <v>91</v>
      </c>
      <c r="B53" s="1">
        <v>600.0</v>
      </c>
      <c r="C53" s="1" t="s">
        <v>85</v>
      </c>
      <c r="D53" s="1" t="s">
        <v>17</v>
      </c>
      <c r="E53" s="1">
        <v>8.0</v>
      </c>
      <c r="F53" s="1" t="s">
        <v>88</v>
      </c>
      <c r="G53" s="2" t="str">
        <f t="shared" si="1"/>
        <v>4.918032787</v>
      </c>
    </row>
    <row r="54">
      <c r="A54" s="1" t="s">
        <v>92</v>
      </c>
      <c r="B54" s="1">
        <v>1.5</v>
      </c>
      <c r="C54" s="1" t="s">
        <v>16</v>
      </c>
      <c r="D54" s="1" t="s">
        <v>12</v>
      </c>
      <c r="E54" s="1">
        <v>8.0</v>
      </c>
      <c r="F54" s="1" t="s">
        <v>93</v>
      </c>
      <c r="G54" s="2" t="str">
        <f t="shared" si="1"/>
        <v>1.68</v>
      </c>
    </row>
    <row r="55">
      <c r="A55" s="1" t="s">
        <v>94</v>
      </c>
      <c r="B55" s="1">
        <v>0.3</v>
      </c>
      <c r="C55" s="1" t="s">
        <v>16</v>
      </c>
      <c r="D55" s="1" t="s">
        <v>37</v>
      </c>
      <c r="E55" s="1">
        <v>8.0</v>
      </c>
      <c r="F55" s="1" t="s">
        <v>93</v>
      </c>
      <c r="G55" s="2" t="str">
        <f t="shared" si="1"/>
        <v>0.336</v>
      </c>
    </row>
    <row r="56">
      <c r="A56" s="1" t="s">
        <v>95</v>
      </c>
      <c r="B56" s="1">
        <v>2.5</v>
      </c>
      <c r="C56" s="1" t="s">
        <v>16</v>
      </c>
      <c r="D56" s="1" t="s">
        <v>17</v>
      </c>
      <c r="E56" s="1">
        <v>8.0</v>
      </c>
      <c r="F56" s="1" t="s">
        <v>93</v>
      </c>
      <c r="G56" s="2" t="str">
        <f t="shared" si="1"/>
        <v>2.8</v>
      </c>
      <c r="H56" s="1"/>
    </row>
    <row r="57">
      <c r="A57" s="1" t="s">
        <v>96</v>
      </c>
      <c r="B57" s="1">
        <v>2.5</v>
      </c>
      <c r="C57" s="1" t="s">
        <v>16</v>
      </c>
      <c r="D57" s="1" t="s">
        <v>12</v>
      </c>
      <c r="E57" s="1">
        <v>8.0</v>
      </c>
      <c r="F57" s="1" t="s">
        <v>97</v>
      </c>
      <c r="G57" s="2" t="str">
        <f t="shared" si="1"/>
        <v>2.8</v>
      </c>
    </row>
    <row r="58">
      <c r="A58" s="1" t="s">
        <v>56</v>
      </c>
      <c r="B58" s="1">
        <v>0.5</v>
      </c>
      <c r="C58" s="1" t="s">
        <v>16</v>
      </c>
      <c r="D58" s="1" t="s">
        <v>37</v>
      </c>
      <c r="E58" s="1">
        <v>8.0</v>
      </c>
      <c r="F58" s="1" t="s">
        <v>97</v>
      </c>
      <c r="G58" s="2" t="str">
        <f t="shared" si="1"/>
        <v>0.56</v>
      </c>
    </row>
    <row r="59">
      <c r="A59" s="1" t="s">
        <v>98</v>
      </c>
      <c r="B59" s="1">
        <v>1.0</v>
      </c>
      <c r="C59" s="1" t="s">
        <v>16</v>
      </c>
      <c r="D59" s="1" t="s">
        <v>24</v>
      </c>
      <c r="E59" s="1">
        <v>8.0</v>
      </c>
      <c r="F59" s="1" t="s">
        <v>97</v>
      </c>
      <c r="G59" s="2" t="str">
        <f t="shared" si="1"/>
        <v>1.12</v>
      </c>
    </row>
    <row r="60">
      <c r="A60" s="1" t="s">
        <v>99</v>
      </c>
      <c r="B60" s="1">
        <v>9.0</v>
      </c>
      <c r="C60" s="1" t="s">
        <v>16</v>
      </c>
      <c r="D60" s="1" t="s">
        <v>17</v>
      </c>
      <c r="E60" s="1">
        <v>9.0</v>
      </c>
      <c r="F60" s="1" t="s">
        <v>97</v>
      </c>
      <c r="G60" s="2" t="str">
        <f t="shared" si="1"/>
        <v>10.08</v>
      </c>
    </row>
    <row r="61">
      <c r="A61" s="1" t="s">
        <v>100</v>
      </c>
      <c r="B61" s="1">
        <v>680.0</v>
      </c>
      <c r="C61" s="1" t="s">
        <v>71</v>
      </c>
      <c r="D61" s="1" t="s">
        <v>17</v>
      </c>
      <c r="E61" s="1">
        <v>9.0</v>
      </c>
      <c r="F61" s="1" t="s">
        <v>101</v>
      </c>
      <c r="G61" s="2" t="str">
        <f t="shared" si="1"/>
        <v>12.55539143</v>
      </c>
    </row>
    <row r="62">
      <c r="A62" s="1" t="s">
        <v>102</v>
      </c>
      <c r="B62" s="1">
        <v>16.0</v>
      </c>
      <c r="C62" s="1" t="s">
        <v>16</v>
      </c>
      <c r="D62" s="1" t="s">
        <v>24</v>
      </c>
      <c r="E62" s="1">
        <v>9.0</v>
      </c>
      <c r="F62" s="1" t="s">
        <v>103</v>
      </c>
      <c r="G62" s="2" t="str">
        <f t="shared" si="1"/>
        <v>17.92</v>
      </c>
    </row>
    <row r="63">
      <c r="A63" s="1" t="s">
        <v>104</v>
      </c>
      <c r="B63" s="1">
        <v>130.0</v>
      </c>
      <c r="C63" s="1" t="s">
        <v>71</v>
      </c>
      <c r="D63" s="1" t="s">
        <v>12</v>
      </c>
      <c r="E63" s="1">
        <v>9.0</v>
      </c>
      <c r="F63" s="1" t="s">
        <v>103</v>
      </c>
      <c r="G63" s="2" t="str">
        <f t="shared" si="1"/>
        <v>2.400295421</v>
      </c>
    </row>
    <row r="64">
      <c r="A64" s="1" t="s">
        <v>105</v>
      </c>
      <c r="B64" s="1">
        <v>30.0</v>
      </c>
      <c r="C64" s="1" t="s">
        <v>71</v>
      </c>
      <c r="D64" s="1" t="s">
        <v>106</v>
      </c>
      <c r="E64" s="1">
        <v>9.0</v>
      </c>
      <c r="F64" s="1" t="s">
        <v>103</v>
      </c>
      <c r="G64" s="2" t="str">
        <f t="shared" si="1"/>
        <v>0.5539143279</v>
      </c>
    </row>
    <row r="65">
      <c r="A65" s="1" t="s">
        <v>107</v>
      </c>
      <c r="B65" s="1">
        <v>200.0</v>
      </c>
      <c r="C65" s="1" t="s">
        <v>71</v>
      </c>
      <c r="D65" s="1" t="s">
        <v>106</v>
      </c>
      <c r="E65" s="1">
        <v>9.0</v>
      </c>
      <c r="F65" s="1" t="s">
        <v>103</v>
      </c>
      <c r="G65" s="2" t="str">
        <f t="shared" si="1"/>
        <v>3.692762186</v>
      </c>
    </row>
    <row r="66">
      <c r="A66" s="1" t="s">
        <v>41</v>
      </c>
      <c r="B66" s="1">
        <v>25.0</v>
      </c>
      <c r="C66" s="1" t="s">
        <v>71</v>
      </c>
      <c r="D66" s="1" t="s">
        <v>37</v>
      </c>
      <c r="E66" s="1">
        <v>9.0</v>
      </c>
      <c r="F66" s="1" t="s">
        <v>103</v>
      </c>
      <c r="G66" s="2" t="str">
        <f t="shared" si="1"/>
        <v>0.4615952733</v>
      </c>
    </row>
    <row r="67">
      <c r="A67" s="1" t="s">
        <v>108</v>
      </c>
      <c r="B67" s="1">
        <v>230.0</v>
      </c>
      <c r="C67" s="1" t="s">
        <v>71</v>
      </c>
      <c r="D67" s="1" t="s">
        <v>12</v>
      </c>
      <c r="E67" s="1">
        <v>9.0</v>
      </c>
      <c r="F67" s="1" t="s">
        <v>103</v>
      </c>
      <c r="G67" s="2" t="str">
        <f t="shared" si="1"/>
        <v>4.246676514</v>
      </c>
    </row>
    <row r="68">
      <c r="A68" s="1" t="s">
        <v>109</v>
      </c>
      <c r="B68" s="1">
        <v>50.0</v>
      </c>
      <c r="C68" s="1" t="s">
        <v>71</v>
      </c>
      <c r="D68" s="1" t="s">
        <v>37</v>
      </c>
      <c r="E68" s="1">
        <v>9.0</v>
      </c>
      <c r="F68" s="1" t="s">
        <v>103</v>
      </c>
      <c r="G68" s="2" t="str">
        <f t="shared" si="1"/>
        <v>0.9231905465</v>
      </c>
    </row>
    <row r="69">
      <c r="A69" s="1" t="s">
        <v>110</v>
      </c>
      <c r="B69" s="1">
        <v>25.0</v>
      </c>
      <c r="C69" s="1" t="s">
        <v>71</v>
      </c>
      <c r="D69" s="1" t="s">
        <v>37</v>
      </c>
      <c r="E69" s="1">
        <v>9.0</v>
      </c>
      <c r="F69" s="1" t="s">
        <v>103</v>
      </c>
      <c r="G69" s="2" t="str">
        <f t="shared" si="1"/>
        <v>0.4615952733</v>
      </c>
    </row>
    <row r="70">
      <c r="A70" s="1" t="s">
        <v>111</v>
      </c>
      <c r="B70" s="1">
        <v>35.0</v>
      </c>
      <c r="C70" s="1" t="s">
        <v>71</v>
      </c>
      <c r="D70" s="1" t="s">
        <v>17</v>
      </c>
      <c r="E70" s="1">
        <v>10.0</v>
      </c>
      <c r="F70" s="1" t="s">
        <v>103</v>
      </c>
      <c r="G70" s="2" t="str">
        <f t="shared" si="1"/>
        <v>0.6462333826</v>
      </c>
    </row>
    <row r="71">
      <c r="A71" s="1" t="s">
        <v>63</v>
      </c>
      <c r="B71" s="1">
        <v>35.0</v>
      </c>
      <c r="C71" s="1" t="s">
        <v>71</v>
      </c>
      <c r="D71" s="1" t="s">
        <v>12</v>
      </c>
      <c r="E71" s="1">
        <v>10.0</v>
      </c>
      <c r="F71" s="1" t="s">
        <v>103</v>
      </c>
      <c r="G71" s="2" t="str">
        <f t="shared" si="1"/>
        <v>0.6462333826</v>
      </c>
    </row>
    <row r="72">
      <c r="A72" s="1" t="s">
        <v>112</v>
      </c>
      <c r="B72" s="1">
        <v>70.0</v>
      </c>
      <c r="C72" s="1" t="s">
        <v>71</v>
      </c>
      <c r="D72" s="1" t="s">
        <v>37</v>
      </c>
      <c r="E72" s="1">
        <v>10.0</v>
      </c>
      <c r="F72" s="1" t="s">
        <v>101</v>
      </c>
      <c r="G72" s="2" t="str">
        <f t="shared" si="1"/>
        <v>1.292466765</v>
      </c>
    </row>
    <row r="73">
      <c r="A73" s="1" t="s">
        <v>113</v>
      </c>
      <c r="B73" s="1">
        <v>335.0</v>
      </c>
      <c r="C73" s="1" t="s">
        <v>71</v>
      </c>
      <c r="D73" s="1" t="s">
        <v>12</v>
      </c>
      <c r="E73" s="1">
        <v>10.0</v>
      </c>
      <c r="F73" s="1" t="s">
        <v>101</v>
      </c>
      <c r="G73" s="2" t="str">
        <f t="shared" si="1"/>
        <v>6.185376662</v>
      </c>
    </row>
    <row r="74">
      <c r="A74" s="1" t="s">
        <v>114</v>
      </c>
      <c r="B74" s="1">
        <v>50.0</v>
      </c>
      <c r="C74" s="1" t="s">
        <v>71</v>
      </c>
      <c r="D74" s="1" t="s">
        <v>106</v>
      </c>
      <c r="E74" s="1">
        <v>10.0</v>
      </c>
      <c r="F74" s="1" t="s">
        <v>101</v>
      </c>
      <c r="G74" s="2" t="str">
        <f t="shared" si="1"/>
        <v>0.9231905465</v>
      </c>
    </row>
    <row r="75">
      <c r="A75" s="1" t="s">
        <v>115</v>
      </c>
      <c r="B75" s="1">
        <v>55.0</v>
      </c>
      <c r="C75" s="1" t="s">
        <v>71</v>
      </c>
      <c r="D75" s="1" t="s">
        <v>37</v>
      </c>
      <c r="E75" s="1">
        <v>10.0</v>
      </c>
      <c r="F75" s="1" t="s">
        <v>101</v>
      </c>
      <c r="G75" s="2" t="str">
        <f t="shared" si="1"/>
        <v>1.015509601</v>
      </c>
    </row>
    <row r="76">
      <c r="A76" s="1" t="s">
        <v>116</v>
      </c>
      <c r="B76" s="1">
        <v>10.0</v>
      </c>
      <c r="C76" s="1" t="s">
        <v>71</v>
      </c>
      <c r="D76" s="1" t="s">
        <v>37</v>
      </c>
      <c r="E76" s="1">
        <v>10.0</v>
      </c>
      <c r="F76" s="1" t="s">
        <v>101</v>
      </c>
      <c r="G76" s="2" t="str">
        <f t="shared" si="1"/>
        <v>0.1846381093</v>
      </c>
    </row>
    <row r="77">
      <c r="A77" s="1" t="s">
        <v>117</v>
      </c>
      <c r="B77" s="1">
        <v>100.0</v>
      </c>
      <c r="C77" s="1" t="s">
        <v>71</v>
      </c>
      <c r="D77" s="1" t="s">
        <v>106</v>
      </c>
      <c r="E77" s="1">
        <v>10.0</v>
      </c>
      <c r="F77" s="1" t="s">
        <v>101</v>
      </c>
      <c r="G77" s="2" t="str">
        <f t="shared" si="1"/>
        <v>1.846381093</v>
      </c>
    </row>
    <row r="78">
      <c r="A78" s="1" t="s">
        <v>118</v>
      </c>
      <c r="B78" s="1">
        <v>50.0</v>
      </c>
      <c r="C78" s="1" t="s">
        <v>71</v>
      </c>
      <c r="D78" s="1" t="s">
        <v>37</v>
      </c>
      <c r="E78" s="1">
        <v>10.0</v>
      </c>
      <c r="F78" s="1" t="s">
        <v>101</v>
      </c>
      <c r="G78" s="2" t="str">
        <f t="shared" si="1"/>
        <v>0.9231905465</v>
      </c>
    </row>
    <row r="79">
      <c r="A79" s="1" t="s">
        <v>119</v>
      </c>
      <c r="B79" s="1">
        <v>120.0</v>
      </c>
      <c r="C79" s="1" t="s">
        <v>71</v>
      </c>
      <c r="D79" s="1" t="s">
        <v>106</v>
      </c>
      <c r="E79" s="1">
        <v>10.0</v>
      </c>
      <c r="F79" s="1" t="s">
        <v>101</v>
      </c>
      <c r="G79" s="2" t="str">
        <f t="shared" si="1"/>
        <v>2.215657312</v>
      </c>
    </row>
    <row r="80">
      <c r="A80" s="1" t="s">
        <v>120</v>
      </c>
      <c r="B80" s="1">
        <v>50.0</v>
      </c>
      <c r="C80" s="1" t="s">
        <v>71</v>
      </c>
      <c r="D80" s="1" t="s">
        <v>106</v>
      </c>
      <c r="E80" s="1">
        <v>10.0</v>
      </c>
      <c r="F80" s="1" t="s">
        <v>101</v>
      </c>
      <c r="G80" s="2" t="str">
        <f t="shared" si="1"/>
        <v>0.9231905465</v>
      </c>
    </row>
    <row r="81">
      <c r="A81" s="1" t="s">
        <v>121</v>
      </c>
      <c r="B81" s="1">
        <v>50.0</v>
      </c>
      <c r="C81" s="1" t="s">
        <v>71</v>
      </c>
      <c r="D81" s="1" t="s">
        <v>37</v>
      </c>
      <c r="E81" s="1">
        <v>10.0</v>
      </c>
      <c r="F81" s="1" t="s">
        <v>101</v>
      </c>
      <c r="G81" s="2" t="str">
        <f t="shared" si="1"/>
        <v>0.9231905465</v>
      </c>
    </row>
    <row r="82">
      <c r="A82" s="1" t="s">
        <v>122</v>
      </c>
      <c r="B82" s="1">
        <v>40.0</v>
      </c>
      <c r="C82" s="1" t="s">
        <v>71</v>
      </c>
      <c r="D82" s="1" t="s">
        <v>37</v>
      </c>
      <c r="E82" s="1">
        <v>10.0</v>
      </c>
      <c r="F82" s="1" t="s">
        <v>101</v>
      </c>
      <c r="G82" s="2" t="str">
        <f t="shared" si="1"/>
        <v>0.7385524372</v>
      </c>
    </row>
    <row r="83">
      <c r="A83" s="1" t="s">
        <v>123</v>
      </c>
      <c r="B83" s="1">
        <v>160.0</v>
      </c>
      <c r="C83" s="1" t="s">
        <v>71</v>
      </c>
      <c r="D83" s="1" t="s">
        <v>12</v>
      </c>
      <c r="E83" s="1">
        <v>10.0</v>
      </c>
      <c r="F83" s="1" t="s">
        <v>101</v>
      </c>
      <c r="G83" s="2" t="str">
        <f t="shared" si="1"/>
        <v>2.954209749</v>
      </c>
    </row>
    <row r="84">
      <c r="A84" s="1" t="s">
        <v>124</v>
      </c>
      <c r="B84" s="1">
        <v>70.0</v>
      </c>
      <c r="C84" s="1" t="s">
        <v>71</v>
      </c>
      <c r="D84" s="1" t="s">
        <v>37</v>
      </c>
      <c r="E84" s="1">
        <v>10.0</v>
      </c>
      <c r="F84" s="1" t="s">
        <v>101</v>
      </c>
      <c r="G84" s="2" t="str">
        <f t="shared" si="1"/>
        <v>1.292466765</v>
      </c>
    </row>
    <row r="85">
      <c r="A85" s="1" t="s">
        <v>125</v>
      </c>
      <c r="B85" s="1">
        <v>60.0</v>
      </c>
      <c r="C85" s="1" t="s">
        <v>71</v>
      </c>
      <c r="D85" s="1" t="s">
        <v>12</v>
      </c>
      <c r="E85" s="1">
        <v>10.0</v>
      </c>
      <c r="F85" s="1" t="s">
        <v>101</v>
      </c>
      <c r="G85" s="2" t="str">
        <f t="shared" si="1"/>
        <v>1.107828656</v>
      </c>
    </row>
    <row r="86">
      <c r="A86" s="1" t="s">
        <v>126</v>
      </c>
      <c r="B86" s="1">
        <v>175.0</v>
      </c>
      <c r="C86" s="1" t="s">
        <v>71</v>
      </c>
      <c r="D86" s="1" t="s">
        <v>17</v>
      </c>
      <c r="E86" s="1">
        <v>10.0</v>
      </c>
      <c r="F86" s="1" t="s">
        <v>101</v>
      </c>
      <c r="G86" s="2" t="str">
        <f t="shared" si="1"/>
        <v>3.231166913</v>
      </c>
    </row>
  </sheetData>
  <drawing r:id="rId1"/>
</worksheet>
</file>