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<sst xmlns="http://schemas.openxmlformats.org/spreadsheetml/2006/main" count="121" uniqueCount="54">
  <si>
    <t>CMN</t>
  </si>
  <si>
    <t>Flight to Havana (roundtrip)</t>
  </si>
  <si>
    <t>usd</t>
  </si>
  <si>
    <t>tickets</t>
  </si>
  <si>
    <t>internet</t>
  </si>
  <si>
    <t>CUC</t>
  </si>
  <si>
    <t>Bus from airport</t>
  </si>
  <si>
    <t>cmn</t>
  </si>
  <si>
    <t>transport</t>
  </si>
  <si>
    <t>Havana</t>
  </si>
  <si>
    <t>USD</t>
  </si>
  <si>
    <t>Rice with egg</t>
  </si>
  <si>
    <t>meal</t>
  </si>
  <si>
    <t>Quesadilla</t>
  </si>
  <si>
    <t>Shared Taxi to Vinales</t>
  </si>
  <si>
    <t>cuc</t>
  </si>
  <si>
    <t>Flights</t>
  </si>
  <si>
    <t>Casa Particular</t>
  </si>
  <si>
    <t>lodging</t>
  </si>
  <si>
    <t>Vinales</t>
  </si>
  <si>
    <t>Average</t>
  </si>
  <si>
    <t>Lodging</t>
  </si>
  <si>
    <t>Rice with vegetables</t>
  </si>
  <si>
    <t>Transport</t>
  </si>
  <si>
    <t>Veggie Omelet</t>
  </si>
  <si>
    <t>Meals</t>
  </si>
  <si>
    <t>Dog bite doctor visit</t>
  </si>
  <si>
    <t>medicalcuba</t>
  </si>
  <si>
    <t>Snacks</t>
  </si>
  <si>
    <t>water, .5L</t>
  </si>
  <si>
    <t>water</t>
  </si>
  <si>
    <t>Water</t>
  </si>
  <si>
    <t>egg sandwich</t>
  </si>
  <si>
    <t>Rabies (Cuba)</t>
  </si>
  <si>
    <t>coffee</t>
  </si>
  <si>
    <t>snack</t>
  </si>
  <si>
    <t>Rabies (US)</t>
  </si>
  <si>
    <t>breakfast (eggs, bread, fruit, milk, coffee, cheese, mango juice)</t>
  </si>
  <si>
    <t>Total</t>
  </si>
  <si>
    <t>colectivo to Havana</t>
  </si>
  <si>
    <t>lomo ahumado</t>
  </si>
  <si>
    <t>melon juice</t>
  </si>
  <si>
    <t>peanut butter snacks</t>
  </si>
  <si>
    <t>mamey milkshake</t>
  </si>
  <si>
    <t>pina colada juice</t>
  </si>
  <si>
    <t>guava pastry</t>
  </si>
  <si>
    <t>wheat milkshake</t>
  </si>
  <si>
    <t>apple juice</t>
  </si>
  <si>
    <t>bus to airport</t>
  </si>
  <si>
    <t>casa next to airport</t>
  </si>
  <si>
    <t>tortilla</t>
  </si>
  <si>
    <t>US Rabies Shot</t>
  </si>
  <si>
    <t>medicalus</t>
  </si>
  <si>
    <t>Pittsburgh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</si>
</sst>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5">
    <font>
      <sz val="10.0"/>
      <color rgb="FF000000"/>
      <name val="Arial"/>
    </font>
    <font>
      <name val="Arial"/>
    </font>
    <font>
      <color rgb="FF000000"/>
      <name val="Arial"/>
    </font>
    <font>
      <sz val="11.0"/>
      <color rgb="FF000000"/>
      <name val="Inconsolata"/>
    </font>
    <font/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1" numFmtId="0" xfId="0" applyAlignment="1" applyFont="1">
      <alignment/>
    </xf>
    <xf borderId="0" fillId="0" fontId="1" numFmtId="0" xfId="0" applyAlignment="1" applyFont="1">
      <alignment horizontal="right"/>
    </xf>
    <xf borderId="0" fillId="0" fontId="1" numFmtId="0" xfId="0" applyAlignment="1" applyFont="1">
      <alignment/>
    </xf>
    <xf borderId="0" fillId="0" fontId="1" numFmtId="0" xfId="0" applyAlignment="1" applyFont="1">
      <alignment/>
    </xf>
    <xf borderId="0" fillId="0" fontId="1" numFmtId="0" xfId="0" applyAlignment="1" applyFont="1">
      <alignment horizontal="right"/>
    </xf>
    <xf borderId="0" fillId="2" fontId="2" numFmtId="0" xfId="0" applyAlignment="1" applyFill="1" applyFont="1">
      <alignment horizontal="left"/>
    </xf>
    <xf borderId="0" fillId="2" fontId="3" numFmtId="164" xfId="0" applyAlignment="1" applyFont="1" applyNumberFormat="1">
      <alignment horizontal="right"/>
    </xf>
    <xf borderId="0" fillId="0" fontId="1" numFmtId="0" xfId="0" applyAlignment="1" applyFont="1">
      <alignment horizontal="right"/>
    </xf>
    <xf borderId="0" fillId="2" fontId="2" numFmtId="0" xfId="0" applyAlignment="1" applyFont="1">
      <alignment horizontal="left"/>
    </xf>
    <xf borderId="0" fillId="0" fontId="1" numFmtId="0" xfId="0" applyAlignment="1" applyFont="1">
      <alignment horizontal="right"/>
    </xf>
    <xf borderId="0" fillId="0" fontId="4" numFmtId="0" xfId="0" applyAlignment="1" applyFont="1">
      <alignment/>
    </xf>
    <xf borderId="0" fillId="2" fontId="3" numFmtId="0" xfId="0" applyFont="1"/>
    <xf borderId="0" fillId="2" fontId="3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</a:defRPr>
            </a:pPr>
            <a:r>
              <a:t>4-Day trip + followup vaccination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Pt>
            <c:idx val="8"/>
            <c:spPr>
              <a:solidFill>
                <a:srgbClr val="B82E2E"/>
              </a:solidFill>
            </c:spPr>
          </c:dPt>
          <c:dPt>
            <c:idx val="9"/>
            <c:spPr>
              <a:solidFill>
                <a:srgbClr val="316395"/>
              </a:solidFill>
            </c:spPr>
          </c:dPt>
          <c:dPt>
            <c:idx val="10"/>
            <c:spPr>
              <a:solidFill>
                <a:srgbClr val="994499"/>
              </a:solidFill>
            </c:spPr>
          </c:dPt>
          <c:dPt>
            <c:idx val="11"/>
            <c:spPr>
              <a:solidFill>
                <a:srgbClr val="22AA99"/>
              </a:solidFill>
            </c:spPr>
          </c:dPt>
          <c:dPt>
            <c:idx val="12"/>
            <c:spPr>
              <a:solidFill>
                <a:srgbClr val="AAAA11"/>
              </a:solidFill>
            </c:spPr>
          </c:dPt>
          <c:dPt>
            <c:idx val="13"/>
            <c:spPr>
              <a:solidFill>
                <a:srgbClr val="6633CC"/>
              </a:solidFill>
            </c:spPr>
          </c:dPt>
          <c:dPt>
            <c:idx val="14"/>
            <c:spPr>
              <a:solidFill>
                <a:srgbClr val="E67300"/>
              </a:solidFill>
            </c:spPr>
          </c:dPt>
          <c:dPt>
            <c:idx val="15"/>
            <c:spPr>
              <a:solidFill>
                <a:srgbClr val="8B0707"/>
              </a:solidFill>
            </c:spPr>
          </c:dPt>
          <c:dPt>
            <c:idx val="16"/>
            <c:spPr>
              <a:solidFill>
                <a:srgbClr val="651067"/>
              </a:solidFill>
            </c:spPr>
          </c:dPt>
          <c:dPt>
            <c:idx val="17"/>
            <c:spPr>
              <a:solidFill>
                <a:srgbClr val="329262"/>
              </a:solidFill>
            </c:spPr>
          </c:dPt>
          <c:dPt>
            <c:idx val="18"/>
            <c:spPr>
              <a:solidFill>
                <a:srgbClr val="5574A6"/>
              </a:solidFill>
            </c:spPr>
          </c:dPt>
          <c:dPt>
            <c:idx val="19"/>
            <c:spPr>
              <a:solidFill>
                <a:srgbClr val="3B3EAC"/>
              </a:solidFill>
            </c:spPr>
          </c:dPt>
          <c:dPt>
            <c:idx val="20"/>
            <c:spPr>
              <a:solidFill>
                <a:srgbClr val="B77322"/>
              </a:solidFill>
            </c:spPr>
          </c:dPt>
          <c:dPt>
            <c:idx val="21"/>
            <c:spPr>
              <a:solidFill>
                <a:srgbClr val="16D620"/>
              </a:solidFill>
            </c:spPr>
          </c:dPt>
          <c:dPt>
            <c:idx val="22"/>
            <c:spPr>
              <a:solidFill>
                <a:srgbClr val="B91383"/>
              </a:solidFill>
            </c:spPr>
          </c:dPt>
          <c:dPt>
            <c:idx val="23"/>
            <c:spPr>
              <a:solidFill>
                <a:srgbClr val="F4359E"/>
              </a:solidFill>
            </c:spPr>
          </c:dPt>
          <c:dPt>
            <c:idx val="24"/>
            <c:spPr>
              <a:solidFill>
                <a:srgbClr val="9C5935"/>
              </a:solidFill>
            </c:spPr>
          </c:dPt>
          <c:dPt>
            <c:idx val="25"/>
            <c:spPr>
              <a:solidFill>
                <a:srgbClr val="A9C413"/>
              </a:solidFill>
            </c:spPr>
          </c:dPt>
          <c:dPt>
            <c:idx val="26"/>
            <c:spPr>
              <a:solidFill>
                <a:srgbClr val="2A778D"/>
              </a:solidFill>
            </c:spPr>
          </c:dPt>
          <c:dPt>
            <c:idx val="27"/>
            <c:spPr>
              <a:solidFill>
                <a:srgbClr val="668D1C"/>
              </a:solidFill>
            </c:spPr>
          </c:dPt>
          <c:dPt>
            <c:idx val="28"/>
            <c:spPr>
              <a:solidFill>
                <a:srgbClr val="BEA413"/>
              </a:solidFill>
            </c:spPr>
          </c:dPt>
          <c:dPt>
            <c:idx val="29"/>
            <c:spPr>
              <a:solidFill>
                <a:srgbClr val="0C5922"/>
              </a:solidFill>
            </c:spPr>
          </c:dPt>
          <c:dPt>
            <c:idx val="30"/>
            <c:spPr>
              <a:solidFill>
                <a:srgbClr val="743411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Sheet1!$K$6:$K$13</c:f>
            </c:strRef>
          </c:cat>
          <c:val>
            <c:numRef>
              <c:f>Sheet1!$L$6:$L$13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7</xdr:col>
      <xdr:colOff>457200</xdr:colOff>
      <xdr:row>14</xdr:row>
      <xdr:rowOff>95250</xdr:rowOff>
    </xdr:from>
    <xdr:to>
      <xdr:col>13</xdr:col>
      <xdr:colOff>400050</xdr:colOff>
      <xdr:row>32</xdr:row>
      <xdr:rowOff>28575</xdr:rowOff>
    </xdr:to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0</v>
      </c>
      <c r="L1" s="3">
        <f>1*0.9*24</f>
        <v>21.6</v>
      </c>
    </row>
    <row r="2">
      <c r="A2" s="4" t="s">
        <v>1</v>
      </c>
      <c r="B2" s="3">
        <v>149.0</v>
      </c>
      <c r="C2" s="5" t="s">
        <v>2</v>
      </c>
      <c r="D2" s="5" t="s">
        <v>3</v>
      </c>
      <c r="E2" s="6">
        <v>0.0</v>
      </c>
      <c r="F2" s="7" t="s">
        <v>4</v>
      </c>
      <c r="G2" s="8">
        <f t="shared" ref="G2:G28" si="1">B2/LOOKUP(C2,K$1:K$3, L$1:L$3)</f>
        <v>149</v>
      </c>
      <c r="H2" s="1"/>
      <c r="I2" s="6">
        <v>1.0</v>
      </c>
      <c r="J2" s="6">
        <f>SUMIF(E$1:E$501, "=1", G$1:G$501)</f>
        <v>1.574074074</v>
      </c>
      <c r="K2" s="4" t="s">
        <v>5</v>
      </c>
      <c r="L2" s="9">
        <v>0.9</v>
      </c>
    </row>
    <row r="3">
      <c r="A3" s="2" t="s">
        <v>6</v>
      </c>
      <c r="B3" s="3">
        <v>1.0</v>
      </c>
      <c r="C3" s="2" t="s">
        <v>7</v>
      </c>
      <c r="D3" s="2" t="s">
        <v>8</v>
      </c>
      <c r="E3" s="3">
        <v>1.0</v>
      </c>
      <c r="F3" s="10" t="s">
        <v>9</v>
      </c>
      <c r="G3" s="8">
        <f t="shared" si="1"/>
        <v>0.0462962963</v>
      </c>
      <c r="H3" s="1"/>
      <c r="I3" s="6">
        <v>2.0</v>
      </c>
      <c r="J3" s="6">
        <f>SUMIF(E$1:E$501, "=2", G$1:G$501)</f>
        <v>40.66666667</v>
      </c>
      <c r="K3" s="5" t="s">
        <v>10</v>
      </c>
      <c r="L3" s="6">
        <v>1.0</v>
      </c>
    </row>
    <row r="4">
      <c r="A4" s="2" t="s">
        <v>11</v>
      </c>
      <c r="B4" s="3">
        <v>18.0</v>
      </c>
      <c r="C4" s="2" t="s">
        <v>7</v>
      </c>
      <c r="D4" s="2" t="s">
        <v>12</v>
      </c>
      <c r="E4" s="3">
        <v>1.0</v>
      </c>
      <c r="F4" s="10" t="s">
        <v>9</v>
      </c>
      <c r="G4" s="8">
        <f t="shared" si="1"/>
        <v>0.8333333333</v>
      </c>
      <c r="H4" s="1"/>
      <c r="I4" s="6">
        <v>3.0</v>
      </c>
      <c r="J4" s="6">
        <f>SUMIF(E$1:E$501, "=3", G$1:G$501)</f>
        <v>28.33333333</v>
      </c>
      <c r="K4" s="1"/>
      <c r="L4" s="11"/>
    </row>
    <row r="5">
      <c r="A5" s="12" t="s">
        <v>13</v>
      </c>
      <c r="B5" s="12">
        <v>15.0</v>
      </c>
      <c r="C5" s="12" t="s">
        <v>7</v>
      </c>
      <c r="D5" s="12" t="s">
        <v>12</v>
      </c>
      <c r="E5" s="12">
        <v>1.0</v>
      </c>
      <c r="F5" s="12" t="s">
        <v>9</v>
      </c>
      <c r="G5" s="8">
        <f t="shared" si="1"/>
        <v>0.6944444444</v>
      </c>
      <c r="H5" s="1"/>
      <c r="I5" s="3">
        <v>4.0</v>
      </c>
      <c r="J5" s="13">
        <f>SUMIF(E$1:E$501, "=4", G$1:G$501)</f>
        <v>42.63888889</v>
      </c>
      <c r="K5" s="5"/>
      <c r="L5" s="6"/>
    </row>
    <row r="6">
      <c r="A6" s="2" t="s">
        <v>14</v>
      </c>
      <c r="B6" s="3">
        <v>12.0</v>
      </c>
      <c r="C6" s="2" t="s">
        <v>15</v>
      </c>
      <c r="D6" s="2" t="s">
        <v>8</v>
      </c>
      <c r="E6" s="3">
        <v>2.0</v>
      </c>
      <c r="F6" s="10" t="s">
        <v>9</v>
      </c>
      <c r="G6" s="8">
        <f t="shared" si="1"/>
        <v>13.33333333</v>
      </c>
      <c r="H6" s="1"/>
      <c r="I6" s="6"/>
      <c r="J6" s="6"/>
      <c r="K6" s="5" t="s">
        <v>16</v>
      </c>
      <c r="L6" s="14">
        <f>SUMIF(D$1:D$501, "=tickets", G$1:G$501)</f>
        <v>149</v>
      </c>
    </row>
    <row r="7">
      <c r="A7" s="2" t="s">
        <v>17</v>
      </c>
      <c r="B7" s="3">
        <v>20.0</v>
      </c>
      <c r="C7" s="2" t="s">
        <v>15</v>
      </c>
      <c r="D7" s="2" t="s">
        <v>18</v>
      </c>
      <c r="E7" s="3">
        <v>2.0</v>
      </c>
      <c r="F7" s="2" t="s">
        <v>19</v>
      </c>
      <c r="G7" s="8">
        <f t="shared" si="1"/>
        <v>22.22222222</v>
      </c>
      <c r="H7" s="1"/>
      <c r="I7" s="5" t="s">
        <v>20</v>
      </c>
      <c r="J7" s="6">
        <f>AVERAGE(J3:J4)</f>
        <v>34.5</v>
      </c>
      <c r="K7" s="5" t="s">
        <v>21</v>
      </c>
      <c r="L7" s="14">
        <f>SUMIF(D$1:D$501, "=lodging", G$1:G$501)</f>
        <v>66.66666667</v>
      </c>
    </row>
    <row r="8">
      <c r="A8" s="2" t="s">
        <v>22</v>
      </c>
      <c r="B8" s="3">
        <v>2.0</v>
      </c>
      <c r="C8" s="2" t="s">
        <v>15</v>
      </c>
      <c r="D8" s="2" t="s">
        <v>12</v>
      </c>
      <c r="E8" s="3">
        <v>2.0</v>
      </c>
      <c r="F8" s="2" t="s">
        <v>19</v>
      </c>
      <c r="G8" s="8">
        <f t="shared" si="1"/>
        <v>2.222222222</v>
      </c>
      <c r="H8" s="1"/>
      <c r="I8" s="6"/>
      <c r="J8" s="6"/>
      <c r="K8" s="5" t="s">
        <v>23</v>
      </c>
      <c r="L8" s="6">
        <f>SUMIF(D$1:D$501, "=transport", G$1:G$501)</f>
        <v>30.09259259</v>
      </c>
    </row>
    <row r="9">
      <c r="A9" s="2" t="s">
        <v>24</v>
      </c>
      <c r="B9" s="3">
        <v>1.5</v>
      </c>
      <c r="C9" s="2" t="s">
        <v>15</v>
      </c>
      <c r="D9" s="2" t="s">
        <v>12</v>
      </c>
      <c r="E9" s="3">
        <v>2.0</v>
      </c>
      <c r="F9" s="2" t="s">
        <v>19</v>
      </c>
      <c r="G9" s="8">
        <f t="shared" si="1"/>
        <v>1.666666667</v>
      </c>
      <c r="H9" s="1"/>
      <c r="I9" s="6"/>
      <c r="J9" s="6"/>
      <c r="K9" s="5" t="s">
        <v>25</v>
      </c>
      <c r="L9" s="6">
        <f>SUMIF(D$1:D$501, "=meal", G$1:G$501)</f>
        <v>13.56481481</v>
      </c>
    </row>
    <row r="10">
      <c r="A10" s="2" t="s">
        <v>26</v>
      </c>
      <c r="B10" s="3">
        <v>35.0</v>
      </c>
      <c r="C10" s="2" t="s">
        <v>15</v>
      </c>
      <c r="D10" s="2" t="s">
        <v>27</v>
      </c>
      <c r="E10" s="3">
        <v>-1.0</v>
      </c>
      <c r="F10" s="2" t="s">
        <v>19</v>
      </c>
      <c r="G10" s="8">
        <f t="shared" si="1"/>
        <v>38.88888889</v>
      </c>
      <c r="J10" s="6"/>
      <c r="K10" s="5" t="s">
        <v>28</v>
      </c>
      <c r="L10" s="6">
        <f>SUMIF(D$1:D$501, "=snack", G$1:G$501)</f>
        <v>1.666666667</v>
      </c>
    </row>
    <row r="11">
      <c r="A11" s="2" t="s">
        <v>29</v>
      </c>
      <c r="B11" s="3">
        <v>1.1</v>
      </c>
      <c r="C11" s="2" t="s">
        <v>15</v>
      </c>
      <c r="D11" s="2" t="s">
        <v>30</v>
      </c>
      <c r="E11" s="3">
        <v>2.0</v>
      </c>
      <c r="F11" s="2" t="s">
        <v>19</v>
      </c>
      <c r="G11" s="8">
        <f t="shared" si="1"/>
        <v>1.222222222</v>
      </c>
      <c r="H11" s="1"/>
      <c r="K11" s="5" t="s">
        <v>31</v>
      </c>
      <c r="L11" s="6">
        <f>SUMIF(D$1:D$501, "=water", G$1:G$501)</f>
        <v>1.222222222</v>
      </c>
    </row>
    <row r="12">
      <c r="A12" s="2" t="s">
        <v>32</v>
      </c>
      <c r="B12" s="3">
        <v>10.0</v>
      </c>
      <c r="C12" s="2" t="s">
        <v>7</v>
      </c>
      <c r="D12" s="2" t="s">
        <v>12</v>
      </c>
      <c r="E12" s="3">
        <v>3.0</v>
      </c>
      <c r="F12" s="2" t="s">
        <v>19</v>
      </c>
      <c r="G12" s="8">
        <f t="shared" si="1"/>
        <v>0.462962963</v>
      </c>
      <c r="H12" s="1"/>
      <c r="I12" s="6"/>
      <c r="J12" s="6"/>
      <c r="K12" s="4" t="s">
        <v>33</v>
      </c>
      <c r="L12" s="14">
        <f>SUMIF(D$1:D$501, "=medicalcuba", G$1:G$501)</f>
        <v>38.88888889</v>
      </c>
    </row>
    <row r="13">
      <c r="A13" s="2" t="s">
        <v>34</v>
      </c>
      <c r="B13" s="3">
        <v>2.0</v>
      </c>
      <c r="C13" s="2" t="s">
        <v>7</v>
      </c>
      <c r="D13" s="2" t="s">
        <v>35</v>
      </c>
      <c r="E13" s="3">
        <v>3.0</v>
      </c>
      <c r="F13" s="2" t="s">
        <v>19</v>
      </c>
      <c r="G13" s="8">
        <f t="shared" si="1"/>
        <v>0.09259259259</v>
      </c>
      <c r="H13" s="1"/>
      <c r="I13" s="6"/>
      <c r="J13" s="6"/>
      <c r="K13" s="12" t="s">
        <v>36</v>
      </c>
      <c r="L13" s="14">
        <f>SUMIF(D$1:D$501, "=medicalus", G$1:G$501)</f>
        <v>243</v>
      </c>
    </row>
    <row r="14">
      <c r="A14" s="2" t="s">
        <v>37</v>
      </c>
      <c r="B14" s="3">
        <v>5.0</v>
      </c>
      <c r="C14" s="2" t="s">
        <v>15</v>
      </c>
      <c r="D14" s="2" t="s">
        <v>12</v>
      </c>
      <c r="E14" s="3">
        <v>3.0</v>
      </c>
      <c r="F14" s="2" t="s">
        <v>19</v>
      </c>
      <c r="G14" s="8">
        <f t="shared" si="1"/>
        <v>5.555555556</v>
      </c>
      <c r="H14" s="1"/>
      <c r="I14" s="6"/>
      <c r="J14" s="6"/>
      <c r="K14" s="5" t="s">
        <v>38</v>
      </c>
      <c r="L14" s="6">
        <f>SUM(L6:L13)</f>
        <v>544.1018519</v>
      </c>
    </row>
    <row r="15">
      <c r="A15" s="2" t="s">
        <v>17</v>
      </c>
      <c r="B15" s="3">
        <v>20.0</v>
      </c>
      <c r="C15" s="2" t="s">
        <v>15</v>
      </c>
      <c r="D15" s="2" t="s">
        <v>18</v>
      </c>
      <c r="E15" s="3">
        <v>3.0</v>
      </c>
      <c r="F15" s="2" t="s">
        <v>19</v>
      </c>
      <c r="G15" s="8">
        <f t="shared" si="1"/>
        <v>22.22222222</v>
      </c>
      <c r="H15" s="1"/>
      <c r="I15" s="6"/>
      <c r="J15" s="6"/>
    </row>
    <row r="16">
      <c r="A16" s="2" t="s">
        <v>39</v>
      </c>
      <c r="B16" s="3">
        <v>15.0</v>
      </c>
      <c r="C16" s="2" t="s">
        <v>15</v>
      </c>
      <c r="D16" s="2" t="s">
        <v>8</v>
      </c>
      <c r="E16" s="3">
        <v>4.0</v>
      </c>
      <c r="F16" s="2" t="s">
        <v>19</v>
      </c>
      <c r="G16" s="8">
        <f t="shared" si="1"/>
        <v>16.66666667</v>
      </c>
      <c r="H16" s="1"/>
      <c r="I16" s="6"/>
      <c r="J16" s="6"/>
    </row>
    <row r="17">
      <c r="A17" s="2" t="s">
        <v>40</v>
      </c>
      <c r="B17" s="3">
        <v>30.0</v>
      </c>
      <c r="C17" s="2" t="s">
        <v>7</v>
      </c>
      <c r="D17" s="2" t="s">
        <v>12</v>
      </c>
      <c r="E17" s="3">
        <v>4.0</v>
      </c>
      <c r="F17" s="2" t="s">
        <v>9</v>
      </c>
      <c r="G17" s="8">
        <f t="shared" si="1"/>
        <v>1.388888889</v>
      </c>
      <c r="H17" s="1"/>
      <c r="I17" s="5"/>
      <c r="J17" s="6"/>
    </row>
    <row r="18">
      <c r="A18" s="2" t="s">
        <v>41</v>
      </c>
      <c r="B18" s="3">
        <v>5.0</v>
      </c>
      <c r="C18" s="2" t="s">
        <v>7</v>
      </c>
      <c r="D18" s="2" t="s">
        <v>35</v>
      </c>
      <c r="E18" s="3">
        <v>4.0</v>
      </c>
      <c r="F18" s="2" t="s">
        <v>9</v>
      </c>
      <c r="G18" s="8">
        <f t="shared" si="1"/>
        <v>0.2314814815</v>
      </c>
      <c r="H18" s="1"/>
      <c r="I18" s="5"/>
      <c r="J18" s="6"/>
    </row>
    <row r="19">
      <c r="A19" s="2" t="s">
        <v>42</v>
      </c>
      <c r="B19" s="3">
        <v>8.0</v>
      </c>
      <c r="C19" s="2" t="s">
        <v>7</v>
      </c>
      <c r="D19" s="2" t="s">
        <v>12</v>
      </c>
      <c r="E19" s="3">
        <v>4.0</v>
      </c>
      <c r="F19" s="2" t="s">
        <v>9</v>
      </c>
      <c r="G19" s="8">
        <f t="shared" si="1"/>
        <v>0.3703703704</v>
      </c>
      <c r="H19" s="1"/>
      <c r="I19" s="1"/>
      <c r="J19" s="14"/>
    </row>
    <row r="20">
      <c r="A20" s="2" t="s">
        <v>43</v>
      </c>
      <c r="B20" s="3">
        <v>10.0</v>
      </c>
      <c r="C20" s="2" t="s">
        <v>7</v>
      </c>
      <c r="D20" s="2" t="s">
        <v>35</v>
      </c>
      <c r="E20" s="3">
        <v>4.0</v>
      </c>
      <c r="F20" s="2" t="s">
        <v>9</v>
      </c>
      <c r="G20" s="8">
        <f t="shared" si="1"/>
        <v>0.462962963</v>
      </c>
      <c r="H20" s="1"/>
      <c r="I20" s="6"/>
      <c r="J20" s="6"/>
    </row>
    <row r="21">
      <c r="A21" s="2" t="s">
        <v>44</v>
      </c>
      <c r="B21" s="3">
        <v>5.0</v>
      </c>
      <c r="C21" s="2" t="s">
        <v>7</v>
      </c>
      <c r="D21" s="2" t="s">
        <v>35</v>
      </c>
      <c r="E21" s="3">
        <v>4.0</v>
      </c>
      <c r="F21" s="2" t="s">
        <v>9</v>
      </c>
      <c r="G21" s="8">
        <f t="shared" si="1"/>
        <v>0.2314814815</v>
      </c>
      <c r="H21" s="1"/>
      <c r="I21" s="6"/>
      <c r="J21" s="6"/>
    </row>
    <row r="22">
      <c r="A22" s="2" t="s">
        <v>45</v>
      </c>
      <c r="B22" s="3">
        <v>6.0</v>
      </c>
      <c r="C22" s="2" t="s">
        <v>7</v>
      </c>
      <c r="D22" s="2" t="s">
        <v>35</v>
      </c>
      <c r="E22" s="3">
        <v>4.0</v>
      </c>
      <c r="F22" s="2" t="s">
        <v>9</v>
      </c>
      <c r="G22" s="8">
        <f t="shared" si="1"/>
        <v>0.2777777778</v>
      </c>
      <c r="H22" s="1"/>
      <c r="I22" s="6"/>
      <c r="J22" s="6"/>
    </row>
    <row r="23">
      <c r="A23" s="2" t="s">
        <v>46</v>
      </c>
      <c r="B23" s="3">
        <v>5.0</v>
      </c>
      <c r="C23" s="2" t="s">
        <v>7</v>
      </c>
      <c r="D23" s="2" t="s">
        <v>35</v>
      </c>
      <c r="E23" s="3">
        <v>4.0</v>
      </c>
      <c r="F23" s="2" t="s">
        <v>9</v>
      </c>
      <c r="G23" s="8">
        <f t="shared" si="1"/>
        <v>0.2314814815</v>
      </c>
      <c r="H23" s="1"/>
      <c r="I23" s="6"/>
      <c r="J23" s="6"/>
      <c r="K23" s="1"/>
      <c r="L23" s="1"/>
    </row>
    <row r="24">
      <c r="A24" s="4" t="s">
        <v>47</v>
      </c>
      <c r="B24" s="9">
        <v>3.0</v>
      </c>
      <c r="C24" s="2" t="s">
        <v>7</v>
      </c>
      <c r="D24" s="4" t="s">
        <v>35</v>
      </c>
      <c r="E24" s="3">
        <v>4.0</v>
      </c>
      <c r="F24" s="2" t="s">
        <v>9</v>
      </c>
      <c r="G24" s="8">
        <f t="shared" si="1"/>
        <v>0.1388888889</v>
      </c>
      <c r="H24" s="1"/>
      <c r="I24" s="11"/>
      <c r="J24" s="6"/>
      <c r="K24" s="1"/>
      <c r="L24" s="1"/>
    </row>
    <row r="25">
      <c r="A25" s="4" t="s">
        <v>48</v>
      </c>
      <c r="B25" s="9">
        <v>1.0</v>
      </c>
      <c r="C25" s="2" t="s">
        <v>7</v>
      </c>
      <c r="D25" s="4" t="s">
        <v>8</v>
      </c>
      <c r="E25" s="3">
        <v>4.0</v>
      </c>
      <c r="F25" s="2" t="s">
        <v>9</v>
      </c>
      <c r="G25" s="8">
        <f t="shared" si="1"/>
        <v>0.0462962963</v>
      </c>
      <c r="H25" s="1"/>
      <c r="I25" s="11"/>
      <c r="J25" s="6"/>
      <c r="K25" s="1"/>
      <c r="L25" s="1"/>
    </row>
    <row r="26">
      <c r="A26" s="4" t="s">
        <v>49</v>
      </c>
      <c r="B26" s="9">
        <v>20.0</v>
      </c>
      <c r="C26" s="2" t="s">
        <v>15</v>
      </c>
      <c r="D26" s="4" t="s">
        <v>18</v>
      </c>
      <c r="E26" s="3">
        <v>4.0</v>
      </c>
      <c r="F26" s="2" t="s">
        <v>9</v>
      </c>
      <c r="G26" s="8">
        <f t="shared" si="1"/>
        <v>22.22222222</v>
      </c>
      <c r="H26" s="1"/>
      <c r="I26" s="11"/>
      <c r="J26" s="6"/>
    </row>
    <row r="27">
      <c r="A27" s="4" t="s">
        <v>50</v>
      </c>
      <c r="B27" s="9">
        <v>8.0</v>
      </c>
      <c r="C27" s="2" t="s">
        <v>7</v>
      </c>
      <c r="D27" s="4" t="s">
        <v>12</v>
      </c>
      <c r="E27" s="3">
        <v>4.0</v>
      </c>
      <c r="F27" s="2" t="s">
        <v>9</v>
      </c>
      <c r="G27" s="8">
        <f t="shared" si="1"/>
        <v>0.3703703704</v>
      </c>
      <c r="H27" s="1"/>
      <c r="I27" s="11"/>
      <c r="J27" s="6"/>
      <c r="K27" s="1"/>
      <c r="L27" s="1"/>
    </row>
    <row r="28">
      <c r="A28" s="4" t="s">
        <v>51</v>
      </c>
      <c r="B28" s="9">
        <v>243.0</v>
      </c>
      <c r="C28" s="2" t="s">
        <v>2</v>
      </c>
      <c r="D28" s="4" t="s">
        <v>52</v>
      </c>
      <c r="E28" s="3">
        <v>-1.0</v>
      </c>
      <c r="F28" s="2" t="s">
        <v>53</v>
      </c>
      <c r="G28" s="8">
        <f t="shared" si="1"/>
        <v>243</v>
      </c>
      <c r="H28" s="1"/>
      <c r="I28" s="11"/>
      <c r="J28" s="6"/>
      <c r="K28" s="1"/>
      <c r="L28" s="1"/>
    </row>
    <row r="29">
      <c r="A29" s="1"/>
      <c r="B29" s="11"/>
      <c r="C29" s="5"/>
      <c r="D29" s="1"/>
      <c r="E29" s="6"/>
      <c r="F29" s="5"/>
      <c r="G29" s="8"/>
      <c r="H29" s="1"/>
      <c r="I29" s="11"/>
      <c r="J29" s="6"/>
      <c r="K29" s="1"/>
      <c r="L29" s="1"/>
    </row>
    <row r="30">
      <c r="A30" s="1"/>
      <c r="B30" s="11"/>
      <c r="C30" s="5"/>
      <c r="D30" s="1"/>
      <c r="E30" s="6"/>
      <c r="F30" s="5"/>
      <c r="G30" s="8"/>
      <c r="H30" s="1"/>
      <c r="I30" s="11"/>
      <c r="J30" s="6"/>
      <c r="K30" s="1"/>
      <c r="L30" s="1"/>
    </row>
    <row r="31">
      <c r="A31" s="1"/>
      <c r="B31" s="11"/>
      <c r="C31" s="5"/>
      <c r="D31" s="1"/>
      <c r="E31" s="11"/>
      <c r="F31" s="5"/>
      <c r="G31" s="8"/>
      <c r="H31" s="1"/>
      <c r="I31" s="11"/>
      <c r="J31" s="6"/>
      <c r="K31" s="1"/>
      <c r="L31" s="1"/>
    </row>
    <row r="32">
      <c r="A32" s="1"/>
      <c r="B32" s="11"/>
      <c r="C32" s="5"/>
      <c r="D32" s="1"/>
      <c r="E32" s="11"/>
      <c r="F32" s="5"/>
      <c r="G32" s="8"/>
      <c r="H32" s="1"/>
      <c r="K32" s="1"/>
      <c r="L32" s="1"/>
    </row>
  </sheetData>
  <drawing r:id="rId1"/>
</worksheet>
</file>