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<sst xmlns="http://schemas.openxmlformats.org/spreadsheetml/2006/main" count="450" uniqueCount="150">
  <si>
    <t>Flights, Denver&lt;-&gt;Chicago (Frontier)</t>
  </si>
  <si>
    <t>usd</t>
  </si>
  <si>
    <t>tickets</t>
  </si>
  <si>
    <t>internet</t>
  </si>
  <si>
    <t>ILS</t>
  </si>
  <si>
    <t>Flights, Chicago&lt;-&gt;Tel Aviv (Wow)</t>
  </si>
  <si>
    <t>JOD</t>
  </si>
  <si>
    <t>train to Central tel aviv</t>
  </si>
  <si>
    <t>ils</t>
  </si>
  <si>
    <t>transport</t>
  </si>
  <si>
    <t>Tel Aviv</t>
  </si>
  <si>
    <t>USD</t>
  </si>
  <si>
    <t>Tel Aviv hostel, six-bed</t>
  </si>
  <si>
    <t>lodging</t>
  </si>
  <si>
    <t>hummus salad pita</t>
  </si>
  <si>
    <t>meal</t>
  </si>
  <si>
    <t>El'Ad</t>
  </si>
  <si>
    <t>bus to Jerusalem</t>
  </si>
  <si>
    <t>vegetable soup</t>
  </si>
  <si>
    <t>Jerusalem</t>
  </si>
  <si>
    <t>hostel bed</t>
  </si>
  <si>
    <t>lentil soup</t>
  </si>
  <si>
    <t>gelato</t>
  </si>
  <si>
    <t>snack</t>
  </si>
  <si>
    <t>foul with pitas</t>
  </si>
  <si>
    <t>Turkish coffee</t>
  </si>
  <si>
    <t>coffee</t>
  </si>
  <si>
    <t>sesame bread</t>
  </si>
  <si>
    <t>Turkish delights</t>
  </si>
  <si>
    <t>cistern entry</t>
  </si>
  <si>
    <t>attractions</t>
  </si>
  <si>
    <t>Average</t>
  </si>
  <si>
    <t>cappucino</t>
  </si>
  <si>
    <t>Flights</t>
  </si>
  <si>
    <t>cholent</t>
  </si>
  <si>
    <t>Lodging</t>
  </si>
  <si>
    <t>coffee arabe</t>
  </si>
  <si>
    <t>Meals</t>
  </si>
  <si>
    <t>pomegranate juice</t>
  </si>
  <si>
    <t>Visas</t>
  </si>
  <si>
    <t>Ethiopian veggie platter</t>
  </si>
  <si>
    <t>Transport</t>
  </si>
  <si>
    <t>St George beer</t>
  </si>
  <si>
    <t>beer</t>
  </si>
  <si>
    <t>Attractions</t>
  </si>
  <si>
    <t>hostel, Jaffa Gate</t>
  </si>
  <si>
    <t>Internet</t>
  </si>
  <si>
    <t>foul and coffee</t>
  </si>
  <si>
    <t>Coffee</t>
  </si>
  <si>
    <t>bus to Bethlehem</t>
  </si>
  <si>
    <t>Snacks</t>
  </si>
  <si>
    <t>sesame cake, 100g</t>
  </si>
  <si>
    <t>Bethlehem</t>
  </si>
  <si>
    <t>Other</t>
  </si>
  <si>
    <t>sesame bread, 5</t>
  </si>
  <si>
    <t>Beer</t>
  </si>
  <si>
    <t>pizza</t>
  </si>
  <si>
    <t>Water</t>
  </si>
  <si>
    <t>fig newton things</t>
  </si>
  <si>
    <t>Total</t>
  </si>
  <si>
    <t>carrot juice</t>
  </si>
  <si>
    <t>True total</t>
  </si>
  <si>
    <t>bus back to Jerusalem</t>
  </si>
  <si>
    <t>bus to ramallah</t>
  </si>
  <si>
    <t>carrot ginger juice</t>
  </si>
  <si>
    <t>Ramallah</t>
  </si>
  <si>
    <t>ice cream</t>
  </si>
  <si>
    <t>salads and pitas</t>
  </si>
  <si>
    <t>bus to jerusalem</t>
  </si>
  <si>
    <t>hostel beer</t>
  </si>
  <si>
    <t>cappuccino</t>
  </si>
  <si>
    <t>veggie pita</t>
  </si>
  <si>
    <t>lightrail</t>
  </si>
  <si>
    <t>soup</t>
  </si>
  <si>
    <t>bus to mitzpe ramon</t>
  </si>
  <si>
    <t>hostel</t>
  </si>
  <si>
    <t>Mitzpe Ramon</t>
  </si>
  <si>
    <t>shakshooka</t>
  </si>
  <si>
    <t>bread and oranges</t>
  </si>
  <si>
    <t>Israel exit fee</t>
  </si>
  <si>
    <t>visa</t>
  </si>
  <si>
    <t>Eilat border</t>
  </si>
  <si>
    <t>Jordan taxi fee</t>
  </si>
  <si>
    <t>jod</t>
  </si>
  <si>
    <t>McDonalds coffee</t>
  </si>
  <si>
    <t>Aqaba</t>
  </si>
  <si>
    <t>room at dive resort</t>
  </si>
  <si>
    <t>almonds, 500g</t>
  </si>
  <si>
    <t>sim card, 10gb</t>
  </si>
  <si>
    <t>coffee, Turkish</t>
  </si>
  <si>
    <t>taxi to hotel</t>
  </si>
  <si>
    <t>bottled water, 1.5l</t>
  </si>
  <si>
    <t>water</t>
  </si>
  <si>
    <t>hitchhiking tip</t>
  </si>
  <si>
    <t>Highway</t>
  </si>
  <si>
    <t>Wadi Musa</t>
  </si>
  <si>
    <t>water and banana</t>
  </si>
  <si>
    <t>Petra admission</t>
  </si>
  <si>
    <t>Petra</t>
  </si>
  <si>
    <t>hummus and bread</t>
  </si>
  <si>
    <t>water, 1.5l</t>
  </si>
  <si>
    <t>bus to Amman</t>
  </si>
  <si>
    <t>unlimited hummus, pitas, falafel, etc</t>
  </si>
  <si>
    <t>Amman</t>
  </si>
  <si>
    <t>water 1.5l</t>
  </si>
  <si>
    <t>sahlab</t>
  </si>
  <si>
    <t>green drink at fancy cafe</t>
  </si>
  <si>
    <t>rice and veggies</t>
  </si>
  <si>
    <t>Uber ride</t>
  </si>
  <si>
    <t>minibus to Irbid</t>
  </si>
  <si>
    <t>minibus to Western station</t>
  </si>
  <si>
    <t>Irbid</t>
  </si>
  <si>
    <t>minibus to border</t>
  </si>
  <si>
    <t>Sheikh Hussein bridge</t>
  </si>
  <si>
    <t>taxi to border</t>
  </si>
  <si>
    <t>bus to Israel part of border</t>
  </si>
  <si>
    <t>random visa for going to different border</t>
  </si>
  <si>
    <t>departure tax for Jordan</t>
  </si>
  <si>
    <t>bed in mansion hostel</t>
  </si>
  <si>
    <t>Nazareth</t>
  </si>
  <si>
    <t>empanada</t>
  </si>
  <si>
    <t>bananas</t>
  </si>
  <si>
    <t>pita with salad</t>
  </si>
  <si>
    <t>Cana</t>
  </si>
  <si>
    <t>toothpaste</t>
  </si>
  <si>
    <t>other</t>
  </si>
  <si>
    <t>lots of bread</t>
  </si>
  <si>
    <t>oranges</t>
  </si>
  <si>
    <t>halva</t>
  </si>
  <si>
    <t>Ilya</t>
  </si>
  <si>
    <t>Tiberius</t>
  </si>
  <si>
    <t>salad pita</t>
  </si>
  <si>
    <t>bus back to trail</t>
  </si>
  <si>
    <t>Arbel National Park entry</t>
  </si>
  <si>
    <t>Arbel</t>
  </si>
  <si>
    <t>Americano</t>
  </si>
  <si>
    <t>granola bars</t>
  </si>
  <si>
    <t>falafel pita</t>
  </si>
  <si>
    <t>Magdela</t>
  </si>
  <si>
    <t>bus to Haifa</t>
  </si>
  <si>
    <t>eggplant and sides</t>
  </si>
  <si>
    <t>Haifa</t>
  </si>
  <si>
    <t>laundry</t>
  </si>
  <si>
    <t>postcard postage</t>
  </si>
  <si>
    <t>bread</t>
  </si>
  <si>
    <t>train, Haifa to airport</t>
  </si>
  <si>
    <t>eggplant calzone</t>
  </si>
  <si>
    <t>Tel Aviv Airport</t>
  </si>
  <si>
    <t>rescheduled flights Wow</t>
  </si>
  <si>
    <t>rescheduled flight Frontier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</si>
</sst>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5">
    <font>
      <sz val="10.0"/>
      <color rgb="FF000000"/>
      <name val="Arial"/>
    </font>
    <font>
      <name val="Arial"/>
    </font>
    <font>
      <color rgb="FF000000"/>
      <name val="Arial"/>
    </font>
    <font>
      <sz val="11.0"/>
      <color rgb="FF000000"/>
      <name val="Inconsolata"/>
    </font>
    <font/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horizontal="right" readingOrder="0" vertical="bottom"/>
    </xf>
    <xf borderId="0" fillId="0" fontId="1" numFmtId="0" xfId="0" applyAlignment="1" applyFont="1">
      <alignment vertical="bottom"/>
    </xf>
    <xf borderId="0" fillId="0" fontId="1" numFmtId="0" xfId="0" applyAlignment="1" applyFont="1">
      <alignment horizontal="right" vertical="bottom"/>
    </xf>
    <xf borderId="0" fillId="2" fontId="2" numFmtId="0" xfId="0" applyAlignment="1" applyFill="1" applyFont="1">
      <alignment horizontal="left" vertical="bottom"/>
    </xf>
    <xf borderId="0" fillId="2" fontId="3" numFmtId="164" xfId="0" applyAlignment="1" applyFont="1" applyNumberFormat="1">
      <alignment horizontal="right" vertical="bottom"/>
    </xf>
    <xf borderId="0" fillId="0" fontId="1" numFmtId="0" xfId="0" applyAlignment="1" applyFont="1">
      <alignment vertical="bottom"/>
    </xf>
    <xf borderId="0" fillId="0" fontId="4" numFmtId="0" xfId="0" applyAlignment="1" applyFont="1">
      <alignment readingOrder="0"/>
    </xf>
    <xf borderId="0" fillId="2" fontId="2" numFmtId="0" xfId="0" applyAlignment="1" applyFont="1">
      <alignment horizontal="left" readingOrder="0" vertical="bottom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horizontal="right" readingOrder="0" vertical="bottom"/>
    </xf>
    <xf borderId="0" fillId="2" fontId="3" numFmtId="0" xfId="0" applyAlignment="1" applyFont="1">
      <alignment horizontal="right" vertical="bottom"/>
    </xf>
    <xf borderId="0" fillId="2" fontId="3" numFmtId="0" xfId="0" applyFont="1"/>
    <xf borderId="0" fillId="0" fontId="1" numFmtId="0" xfId="0" applyAlignment="1" applyFont="1">
      <alignment horizontal="center" vertical="bottom"/>
    </xf>
    <xf borderId="0" fillId="0" fontId="4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/>
            </a:pPr>
            <a:r>
              <a:t>Flights and 13 Days in Israel and Jordan, $956 total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DC3912"/>
              </a:solidFill>
            </c:spPr>
          </c:dPt>
          <c:dPt>
            <c:idx val="2"/>
            <c:spPr>
              <a:solidFill>
                <a:srgbClr val="FF9900"/>
              </a:solidFill>
            </c:spPr>
          </c:dPt>
          <c:dPt>
            <c:idx val="3"/>
            <c:spPr>
              <a:solidFill>
                <a:srgbClr val="109618"/>
              </a:solidFill>
            </c:spPr>
          </c:dPt>
          <c:dPt>
            <c:idx val="4"/>
            <c:spPr>
              <a:solidFill>
                <a:srgbClr val="990099"/>
              </a:solidFill>
            </c:spPr>
          </c:dPt>
          <c:dPt>
            <c:idx val="5"/>
            <c:spPr>
              <a:solidFill>
                <a:srgbClr val="0099C6"/>
              </a:solidFill>
            </c:spPr>
          </c:dPt>
          <c:dPt>
            <c:idx val="6"/>
            <c:spPr>
              <a:solidFill>
                <a:srgbClr val="DD4477"/>
              </a:solidFill>
            </c:spPr>
          </c:dPt>
          <c:dPt>
            <c:idx val="7"/>
            <c:spPr>
              <a:solidFill>
                <a:srgbClr val="66AA00"/>
              </a:solidFill>
            </c:spPr>
          </c:dPt>
          <c:dPt>
            <c:idx val="8"/>
            <c:spPr>
              <a:solidFill>
                <a:srgbClr val="B82E2E"/>
              </a:solidFill>
            </c:spPr>
          </c:dPt>
          <c:dPt>
            <c:idx val="9"/>
            <c:spPr>
              <a:solidFill>
                <a:srgbClr val="316395"/>
              </a:solidFill>
            </c:spPr>
          </c:dPt>
          <c:dPt>
            <c:idx val="10"/>
            <c:spPr>
              <a:solidFill>
                <a:srgbClr val="994499"/>
              </a:solidFill>
            </c:spPr>
          </c:dPt>
          <c:dPt>
            <c:idx val="11"/>
            <c:spPr>
              <a:solidFill>
                <a:srgbClr val="22AA99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Sheet1!$K$16:$K$27</c:f>
            </c:strRef>
          </c:cat>
          <c:val>
            <c:numRef>
              <c:f>Sheet1!$L$16:$L$27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twoCellAnchor>
    <xdr:from>
      <xdr:col>7</xdr:col>
      <xdr:colOff>381000</xdr:colOff>
      <xdr:row>29</xdr:row>
      <xdr:rowOff>161925</xdr:rowOff>
    </xdr:from>
    <xdr:to>
      <xdr:col>13</xdr:col>
      <xdr:colOff>323850</xdr:colOff>
      <xdr:row>47</xdr:row>
      <xdr:rowOff>95250</xdr:rowOff>
    </xdr:to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 t="s">
        <v>0</v>
      </c>
      <c r="B1" s="2">
        <v>51.96</v>
      </c>
      <c r="C1" s="3" t="s">
        <v>1</v>
      </c>
      <c r="D1" s="3" t="s">
        <v>2</v>
      </c>
      <c r="E1" s="4">
        <v>0.0</v>
      </c>
      <c r="F1" s="5" t="s">
        <v>3</v>
      </c>
      <c r="G1" s="6">
        <f t="shared" ref="G1:G107" si="1">B1/LOOKUP(C1,$K$1:$K$12, $L$1:$L$12)</f>
        <v>51.96</v>
      </c>
      <c r="H1" s="7"/>
      <c r="I1" s="4">
        <v>1.0</v>
      </c>
      <c r="J1" s="4">
        <f>SUMIF(E$1:E$501, "=1", G$1:G$501)</f>
        <v>23.9244186</v>
      </c>
      <c r="K1" s="8" t="s">
        <v>4</v>
      </c>
      <c r="L1" s="8">
        <v>3.44</v>
      </c>
    </row>
    <row r="2">
      <c r="A2" s="1" t="s">
        <v>5</v>
      </c>
      <c r="B2" s="2">
        <v>250.0</v>
      </c>
      <c r="C2" s="1" t="s">
        <v>1</v>
      </c>
      <c r="D2" s="3" t="s">
        <v>2</v>
      </c>
      <c r="E2" s="4">
        <v>0.0</v>
      </c>
      <c r="F2" s="5" t="s">
        <v>3</v>
      </c>
      <c r="G2" s="6">
        <f t="shared" si="1"/>
        <v>250</v>
      </c>
      <c r="H2" s="7"/>
      <c r="I2" s="4">
        <v>2.0</v>
      </c>
      <c r="J2" s="4">
        <f>SUMIF(E$1:E$501, "=2", G$1:G$501)</f>
        <v>32.84883721</v>
      </c>
      <c r="K2" s="8" t="s">
        <v>6</v>
      </c>
      <c r="L2" s="8">
        <v>0.71</v>
      </c>
    </row>
    <row r="3">
      <c r="A3" s="1" t="s">
        <v>7</v>
      </c>
      <c r="B3" s="2">
        <v>13.5</v>
      </c>
      <c r="C3" s="1" t="s">
        <v>8</v>
      </c>
      <c r="D3" s="1" t="s">
        <v>9</v>
      </c>
      <c r="E3" s="2">
        <v>1.0</v>
      </c>
      <c r="F3" s="9" t="s">
        <v>10</v>
      </c>
      <c r="G3" s="6">
        <f t="shared" si="1"/>
        <v>3.924418605</v>
      </c>
      <c r="H3" s="7"/>
      <c r="I3" s="4">
        <v>3.0</v>
      </c>
      <c r="J3" s="4">
        <f>SUMIF(E$1:E$501, "=3", G$1:G$501)</f>
        <v>56.23255814</v>
      </c>
      <c r="K3" s="10" t="s">
        <v>11</v>
      </c>
      <c r="L3" s="10">
        <v>1.0</v>
      </c>
    </row>
    <row r="4">
      <c r="A4" s="10" t="s">
        <v>12</v>
      </c>
      <c r="B4" s="11">
        <v>20.0</v>
      </c>
      <c r="C4" s="1" t="s">
        <v>1</v>
      </c>
      <c r="D4" s="1" t="s">
        <v>13</v>
      </c>
      <c r="E4" s="11">
        <v>1.0</v>
      </c>
      <c r="F4" s="9" t="s">
        <v>10</v>
      </c>
      <c r="G4" s="6">
        <f t="shared" si="1"/>
        <v>20</v>
      </c>
      <c r="H4" s="7"/>
      <c r="I4" s="4">
        <v>4.0</v>
      </c>
      <c r="J4" s="12">
        <f>SUMIF(E$1:E$501, "=4", G$1:G$501)</f>
        <v>41.51162791</v>
      </c>
      <c r="K4" s="8"/>
      <c r="L4" s="8"/>
    </row>
    <row r="5">
      <c r="A5" s="1" t="s">
        <v>14</v>
      </c>
      <c r="B5" s="2">
        <v>10.0</v>
      </c>
      <c r="C5" s="1" t="s">
        <v>8</v>
      </c>
      <c r="D5" s="1" t="s">
        <v>15</v>
      </c>
      <c r="E5" s="2">
        <v>2.0</v>
      </c>
      <c r="F5" s="9" t="s">
        <v>16</v>
      </c>
      <c r="G5" s="6">
        <f t="shared" si="1"/>
        <v>2.906976744</v>
      </c>
      <c r="H5" s="7"/>
      <c r="I5" s="4">
        <v>5.0</v>
      </c>
      <c r="J5" s="4">
        <f>SUMIF(E$1:E$501, "=5", G$1:G$501)</f>
        <v>29.33139535</v>
      </c>
      <c r="K5" s="8"/>
      <c r="L5" s="8"/>
    </row>
    <row r="6">
      <c r="A6" s="1" t="s">
        <v>17</v>
      </c>
      <c r="B6" s="2">
        <v>12.0</v>
      </c>
      <c r="C6" s="1" t="s">
        <v>8</v>
      </c>
      <c r="D6" s="1" t="s">
        <v>9</v>
      </c>
      <c r="E6" s="2">
        <v>2.0</v>
      </c>
      <c r="F6" s="9" t="s">
        <v>16</v>
      </c>
      <c r="G6" s="6">
        <f t="shared" si="1"/>
        <v>3.488372093</v>
      </c>
      <c r="H6" s="7"/>
      <c r="I6" s="4">
        <v>6.0</v>
      </c>
      <c r="J6" s="4">
        <f>SUMIF(E$1:E$501, "=6", G$1:G$501)</f>
        <v>104.6953816</v>
      </c>
      <c r="K6" s="8"/>
      <c r="L6" s="8">
        <f>500/3.44</f>
        <v>145.3488372</v>
      </c>
    </row>
    <row r="7">
      <c r="A7" s="1" t="s">
        <v>18</v>
      </c>
      <c r="B7" s="2">
        <v>8.0</v>
      </c>
      <c r="C7" s="1" t="s">
        <v>8</v>
      </c>
      <c r="D7" s="1" t="s">
        <v>15</v>
      </c>
      <c r="E7" s="2">
        <v>2.0</v>
      </c>
      <c r="F7" s="1" t="s">
        <v>19</v>
      </c>
      <c r="G7" s="6">
        <f t="shared" si="1"/>
        <v>2.325581395</v>
      </c>
      <c r="H7" s="7"/>
      <c r="I7" s="4">
        <v>7.0</v>
      </c>
      <c r="J7" s="2">
        <v>0.001</v>
      </c>
      <c r="K7" s="1"/>
      <c r="L7" s="2"/>
    </row>
    <row r="8">
      <c r="A8" s="1" t="s">
        <v>20</v>
      </c>
      <c r="B8" s="2">
        <v>73.0</v>
      </c>
      <c r="C8" s="1" t="s">
        <v>8</v>
      </c>
      <c r="D8" s="1" t="s">
        <v>13</v>
      </c>
      <c r="E8" s="2">
        <v>2.0</v>
      </c>
      <c r="F8" s="1" t="s">
        <v>19</v>
      </c>
      <c r="G8" s="6">
        <f t="shared" si="1"/>
        <v>21.22093023</v>
      </c>
      <c r="H8" s="7"/>
      <c r="I8" s="4">
        <v>8.0</v>
      </c>
      <c r="J8" s="4">
        <f>SUMIF(E$1:E$501, "=8", G$1:G$501)</f>
        <v>16.1971831</v>
      </c>
      <c r="K8" s="8"/>
      <c r="L8" s="8"/>
    </row>
    <row r="9">
      <c r="A9" s="1" t="s">
        <v>21</v>
      </c>
      <c r="B9" s="2">
        <v>5.0</v>
      </c>
      <c r="C9" s="10" t="s">
        <v>8</v>
      </c>
      <c r="D9" s="1" t="s">
        <v>15</v>
      </c>
      <c r="E9" s="2">
        <v>2.0</v>
      </c>
      <c r="F9" s="1" t="s">
        <v>19</v>
      </c>
      <c r="G9" s="6">
        <f t="shared" si="1"/>
        <v>1.453488372</v>
      </c>
      <c r="H9" s="7"/>
      <c r="I9" s="4">
        <v>9.0</v>
      </c>
      <c r="J9" s="4">
        <f>SUMIF(E$1:E$501, "=9", G$1:G$501)</f>
        <v>107.7464789</v>
      </c>
      <c r="K9" s="8"/>
      <c r="L9" s="8"/>
    </row>
    <row r="10">
      <c r="A10" s="1" t="s">
        <v>22</v>
      </c>
      <c r="B10" s="2">
        <v>5.0</v>
      </c>
      <c r="C10" s="10" t="s">
        <v>8</v>
      </c>
      <c r="D10" s="1" t="s">
        <v>23</v>
      </c>
      <c r="E10" s="2">
        <v>2.0</v>
      </c>
      <c r="F10" s="1" t="s">
        <v>19</v>
      </c>
      <c r="G10" s="6">
        <f t="shared" si="1"/>
        <v>1.453488372</v>
      </c>
      <c r="H10" s="7"/>
      <c r="I10" s="4">
        <v>10.0</v>
      </c>
      <c r="J10" s="4">
        <f>SUMIF(E$1:E$501, "=10", G$1:G$501)</f>
        <v>113.2197838</v>
      </c>
      <c r="K10" s="10"/>
      <c r="L10" s="10"/>
    </row>
    <row r="11">
      <c r="A11" s="1" t="s">
        <v>24</v>
      </c>
      <c r="B11" s="2">
        <v>22.0</v>
      </c>
      <c r="C11" s="10" t="s">
        <v>8</v>
      </c>
      <c r="D11" s="1" t="s">
        <v>15</v>
      </c>
      <c r="E11" s="2">
        <v>3.0</v>
      </c>
      <c r="F11" s="1" t="s">
        <v>19</v>
      </c>
      <c r="G11" s="6">
        <f t="shared" si="1"/>
        <v>6.395348837</v>
      </c>
      <c r="H11" s="7"/>
      <c r="I11" s="4">
        <v>11.0</v>
      </c>
      <c r="J11" s="4">
        <f>SUMIF(E$1:E$501, "=11", G$1:G$501)</f>
        <v>38.08139535</v>
      </c>
      <c r="K11" s="10"/>
      <c r="L11" s="11"/>
    </row>
    <row r="12">
      <c r="A12" s="1" t="s">
        <v>25</v>
      </c>
      <c r="B12" s="2">
        <v>5.0</v>
      </c>
      <c r="C12" s="10" t="s">
        <v>8</v>
      </c>
      <c r="D12" s="1" t="s">
        <v>26</v>
      </c>
      <c r="E12" s="2">
        <v>3.0</v>
      </c>
      <c r="F12" s="1" t="s">
        <v>19</v>
      </c>
      <c r="G12" s="6">
        <f t="shared" si="1"/>
        <v>1.453488372</v>
      </c>
      <c r="H12" s="7"/>
      <c r="I12" s="4">
        <v>12.0</v>
      </c>
      <c r="J12" s="4">
        <f>SUMIF(E$1:E$501, "=12", G$1:G$501)</f>
        <v>55.69767442</v>
      </c>
      <c r="K12" s="1"/>
      <c r="L12" s="2"/>
    </row>
    <row r="13">
      <c r="A13" s="1" t="s">
        <v>27</v>
      </c>
      <c r="B13" s="2">
        <v>5.0</v>
      </c>
      <c r="C13" s="10" t="s">
        <v>8</v>
      </c>
      <c r="D13" s="1" t="s">
        <v>23</v>
      </c>
      <c r="E13" s="2">
        <v>3.0</v>
      </c>
      <c r="F13" s="1" t="s">
        <v>19</v>
      </c>
      <c r="G13" s="6">
        <f t="shared" si="1"/>
        <v>1.453488372</v>
      </c>
      <c r="H13" s="7"/>
      <c r="I13" s="4">
        <v>13.0</v>
      </c>
      <c r="J13" s="4">
        <f>SUMIF(E$1:E$501, "=13", G$1:G$501)</f>
        <v>35.40697674</v>
      </c>
    </row>
    <row r="14">
      <c r="A14" s="1" t="s">
        <v>28</v>
      </c>
      <c r="B14" s="2">
        <v>5.0</v>
      </c>
      <c r="C14" s="10" t="s">
        <v>8</v>
      </c>
      <c r="D14" s="1" t="s">
        <v>23</v>
      </c>
      <c r="E14" s="2">
        <v>3.0</v>
      </c>
      <c r="F14" s="1" t="s">
        <v>19</v>
      </c>
      <c r="G14" s="6">
        <f t="shared" si="1"/>
        <v>1.453488372</v>
      </c>
      <c r="H14" s="7"/>
      <c r="I14" s="4">
        <v>14.0</v>
      </c>
      <c r="J14" s="4">
        <f>SUMIF(E$1:E$501, "=14", G$1:G$501)</f>
        <v>0</v>
      </c>
    </row>
    <row r="15">
      <c r="A15" s="1" t="s">
        <v>29</v>
      </c>
      <c r="B15" s="2">
        <v>5.0</v>
      </c>
      <c r="C15" s="10" t="s">
        <v>8</v>
      </c>
      <c r="D15" s="1" t="s">
        <v>30</v>
      </c>
      <c r="E15" s="2">
        <v>3.0</v>
      </c>
      <c r="F15" s="1" t="s">
        <v>19</v>
      </c>
      <c r="G15" s="6">
        <f t="shared" si="1"/>
        <v>1.453488372</v>
      </c>
      <c r="H15" s="7"/>
      <c r="I15" s="3" t="s">
        <v>31</v>
      </c>
      <c r="J15" s="4">
        <f>AVERAGEIF(J2:J14, "&lt;&gt;0")</f>
        <v>52.58085771</v>
      </c>
    </row>
    <row r="16">
      <c r="A16" s="1" t="s">
        <v>32</v>
      </c>
      <c r="B16" s="2">
        <v>6.0</v>
      </c>
      <c r="C16" s="10" t="s">
        <v>8</v>
      </c>
      <c r="D16" s="1" t="s">
        <v>26</v>
      </c>
      <c r="E16" s="2">
        <v>3.0</v>
      </c>
      <c r="F16" s="1" t="s">
        <v>19</v>
      </c>
      <c r="G16" s="6">
        <f t="shared" si="1"/>
        <v>1.744186047</v>
      </c>
      <c r="H16" s="7"/>
      <c r="I16" s="4"/>
      <c r="J16" s="4"/>
      <c r="K16" s="3" t="s">
        <v>33</v>
      </c>
      <c r="L16" s="12">
        <f>SUMIF(D$1:D$501, "=tickets", G$1:G$501)</f>
        <v>301.96</v>
      </c>
    </row>
    <row r="17">
      <c r="A17" s="1" t="s">
        <v>34</v>
      </c>
      <c r="B17" s="2">
        <v>5.0</v>
      </c>
      <c r="C17" s="10" t="s">
        <v>8</v>
      </c>
      <c r="D17" s="1" t="s">
        <v>15</v>
      </c>
      <c r="E17" s="2">
        <v>3.0</v>
      </c>
      <c r="F17" s="1" t="s">
        <v>19</v>
      </c>
      <c r="G17" s="6">
        <f t="shared" si="1"/>
        <v>1.453488372</v>
      </c>
      <c r="H17" s="7"/>
      <c r="I17" s="2"/>
      <c r="J17" s="4"/>
      <c r="K17" s="3" t="s">
        <v>35</v>
      </c>
      <c r="L17" s="12">
        <f>SUMIF(D$1:D$501, "=lodging", G$1:G$501)</f>
        <v>205.2341959</v>
      </c>
    </row>
    <row r="18">
      <c r="A18" s="8" t="s">
        <v>36</v>
      </c>
      <c r="B18" s="8">
        <v>5.0</v>
      </c>
      <c r="C18" s="10" t="s">
        <v>8</v>
      </c>
      <c r="D18" s="8" t="s">
        <v>26</v>
      </c>
      <c r="E18" s="2">
        <v>3.0</v>
      </c>
      <c r="F18" s="1" t="s">
        <v>19</v>
      </c>
      <c r="G18" s="6">
        <f t="shared" si="1"/>
        <v>1.453488372</v>
      </c>
      <c r="K18" s="3" t="s">
        <v>37</v>
      </c>
      <c r="L18" s="4">
        <f>SUMIF(D$1:D$501, "=meal", G$1:G$501)</f>
        <v>115.4929577</v>
      </c>
    </row>
    <row r="19">
      <c r="A19" s="8" t="s">
        <v>38</v>
      </c>
      <c r="B19" s="8">
        <v>1.0</v>
      </c>
      <c r="C19" s="10" t="s">
        <v>1</v>
      </c>
      <c r="D19" s="8" t="s">
        <v>23</v>
      </c>
      <c r="E19" s="2">
        <v>3.0</v>
      </c>
      <c r="F19" s="1" t="s">
        <v>19</v>
      </c>
      <c r="G19" s="6">
        <f t="shared" si="1"/>
        <v>1</v>
      </c>
      <c r="K19" s="8" t="s">
        <v>39</v>
      </c>
      <c r="L19" s="12">
        <f>SUMIF(D$1:D$501, "=visa", G$1:G$501)</f>
        <v>101.2364887</v>
      </c>
    </row>
    <row r="20">
      <c r="A20" s="8" t="s">
        <v>40</v>
      </c>
      <c r="B20" s="8">
        <v>35.0</v>
      </c>
      <c r="C20" s="10" t="s">
        <v>8</v>
      </c>
      <c r="D20" s="8" t="s">
        <v>15</v>
      </c>
      <c r="E20" s="2">
        <v>3.0</v>
      </c>
      <c r="F20" s="1" t="s">
        <v>19</v>
      </c>
      <c r="G20" s="6">
        <f t="shared" si="1"/>
        <v>10.1744186</v>
      </c>
      <c r="K20" s="3" t="s">
        <v>41</v>
      </c>
      <c r="L20" s="4">
        <f>SUMIF(D$1:D$501, "=transport", G$1:G$501)</f>
        <v>80.44177858</v>
      </c>
    </row>
    <row r="21">
      <c r="A21" s="8" t="s">
        <v>42</v>
      </c>
      <c r="B21" s="8">
        <v>12.0</v>
      </c>
      <c r="C21" s="10" t="s">
        <v>8</v>
      </c>
      <c r="D21" s="8" t="s">
        <v>43</v>
      </c>
      <c r="E21" s="2">
        <v>3.0</v>
      </c>
      <c r="F21" s="1" t="s">
        <v>19</v>
      </c>
      <c r="G21" s="6">
        <f t="shared" si="1"/>
        <v>3.488372093</v>
      </c>
      <c r="K21" s="3" t="s">
        <v>44</v>
      </c>
      <c r="L21" s="4">
        <f>SUMIF(D$1:D$501, "=attractions", G$1:G$501)</f>
        <v>79.67982312</v>
      </c>
    </row>
    <row r="22">
      <c r="A22" s="8" t="s">
        <v>45</v>
      </c>
      <c r="B22" s="8">
        <v>85.0</v>
      </c>
      <c r="C22" s="10" t="s">
        <v>8</v>
      </c>
      <c r="D22" s="8" t="s">
        <v>13</v>
      </c>
      <c r="E22" s="2">
        <v>3.0</v>
      </c>
      <c r="F22" s="1" t="s">
        <v>19</v>
      </c>
      <c r="G22" s="6">
        <f t="shared" si="1"/>
        <v>24.70930233</v>
      </c>
      <c r="K22" s="8" t="s">
        <v>46</v>
      </c>
      <c r="L22" s="13">
        <f>SUMIF(D$1:D$501, "=internet", G$1:G$501)</f>
        <v>17.95774648</v>
      </c>
    </row>
    <row r="23">
      <c r="A23" s="8" t="s">
        <v>47</v>
      </c>
      <c r="B23" s="8">
        <v>22.0</v>
      </c>
      <c r="C23" s="10" t="s">
        <v>8</v>
      </c>
      <c r="D23" s="8" t="s">
        <v>15</v>
      </c>
      <c r="E23" s="8">
        <v>4.0</v>
      </c>
      <c r="F23" s="1" t="s">
        <v>19</v>
      </c>
      <c r="G23" s="6">
        <f t="shared" si="1"/>
        <v>6.395348837</v>
      </c>
      <c r="I23" s="2"/>
      <c r="J23" s="4"/>
      <c r="K23" s="10" t="s">
        <v>48</v>
      </c>
      <c r="L23" s="12">
        <f>SUMIF(D$1:D$501, "=coffee", G$1:G$501)</f>
        <v>17.3427776</v>
      </c>
    </row>
    <row r="24">
      <c r="A24" s="8" t="s">
        <v>49</v>
      </c>
      <c r="B24" s="8">
        <v>6.8</v>
      </c>
      <c r="C24" s="8" t="s">
        <v>8</v>
      </c>
      <c r="D24" s="8" t="s">
        <v>9</v>
      </c>
      <c r="E24" s="8">
        <v>4.0</v>
      </c>
      <c r="F24" s="1" t="s">
        <v>19</v>
      </c>
      <c r="G24" s="6">
        <f t="shared" si="1"/>
        <v>1.976744186</v>
      </c>
      <c r="I24" s="2"/>
      <c r="J24" s="4"/>
      <c r="K24" s="3" t="s">
        <v>50</v>
      </c>
      <c r="L24" s="4">
        <f>SUMIF(D$1:D$501, "=snack", G$1:G$501)</f>
        <v>17.02276449</v>
      </c>
    </row>
    <row r="25">
      <c r="A25" s="8" t="s">
        <v>51</v>
      </c>
      <c r="B25" s="8">
        <v>5.0</v>
      </c>
      <c r="C25" s="8" t="s">
        <v>8</v>
      </c>
      <c r="D25" s="8" t="s">
        <v>23</v>
      </c>
      <c r="E25" s="8">
        <v>4.0</v>
      </c>
      <c r="F25" s="8" t="s">
        <v>52</v>
      </c>
      <c r="G25" s="6">
        <f t="shared" si="1"/>
        <v>1.453488372</v>
      </c>
      <c r="J25" s="4"/>
      <c r="K25" s="8" t="s">
        <v>53</v>
      </c>
      <c r="L25">
        <f>SUMIF(D$1:D$501, "=other", G$1:G$501)</f>
        <v>8.808139535</v>
      </c>
    </row>
    <row r="26">
      <c r="A26" s="8" t="s">
        <v>54</v>
      </c>
      <c r="B26" s="8">
        <v>5.0</v>
      </c>
      <c r="C26" s="8" t="s">
        <v>8</v>
      </c>
      <c r="D26" s="8" t="s">
        <v>23</v>
      </c>
      <c r="E26" s="8">
        <v>4.0</v>
      </c>
      <c r="F26" s="8" t="s">
        <v>52</v>
      </c>
      <c r="G26" s="6">
        <f t="shared" si="1"/>
        <v>1.453488372</v>
      </c>
      <c r="I26" s="2"/>
      <c r="J26" s="4"/>
      <c r="K26" s="3" t="s">
        <v>55</v>
      </c>
      <c r="L26" s="12">
        <f>SUMIF(D$1:D$501, "=beer", G$1:G$501)</f>
        <v>6.395348837</v>
      </c>
    </row>
    <row r="27">
      <c r="A27" s="8" t="s">
        <v>56</v>
      </c>
      <c r="B27" s="8">
        <v>5.0</v>
      </c>
      <c r="C27" s="8" t="s">
        <v>8</v>
      </c>
      <c r="D27" s="8" t="s">
        <v>15</v>
      </c>
      <c r="E27" s="8">
        <v>4.0</v>
      </c>
      <c r="F27" s="8" t="s">
        <v>52</v>
      </c>
      <c r="G27" s="6">
        <f t="shared" si="1"/>
        <v>1.453488372</v>
      </c>
      <c r="I27" s="2"/>
      <c r="J27" s="4"/>
      <c r="K27" s="8" t="s">
        <v>57</v>
      </c>
      <c r="L27">
        <f>SUMIF(D$1:D$501, "=water", G$1:G$501)</f>
        <v>5.281690141</v>
      </c>
    </row>
    <row r="28">
      <c r="A28" s="8" t="s">
        <v>58</v>
      </c>
      <c r="B28" s="8">
        <v>10.0</v>
      </c>
      <c r="C28" s="8" t="s">
        <v>8</v>
      </c>
      <c r="D28" s="8" t="s">
        <v>23</v>
      </c>
      <c r="E28" s="8">
        <v>4.0</v>
      </c>
      <c r="F28" s="8" t="s">
        <v>52</v>
      </c>
      <c r="G28" s="6">
        <f t="shared" si="1"/>
        <v>2.906976744</v>
      </c>
      <c r="I28" s="2"/>
      <c r="J28" s="4"/>
      <c r="K28" s="3" t="s">
        <v>59</v>
      </c>
      <c r="L28" s="4">
        <f>SUM(L16:L27)</f>
        <v>956.8537111</v>
      </c>
    </row>
    <row r="29">
      <c r="A29" s="8" t="s">
        <v>60</v>
      </c>
      <c r="B29" s="8">
        <v>5.0</v>
      </c>
      <c r="C29" s="8" t="s">
        <v>8</v>
      </c>
      <c r="D29" s="8" t="s">
        <v>23</v>
      </c>
      <c r="E29" s="8">
        <v>4.0</v>
      </c>
      <c r="F29" s="8" t="s">
        <v>52</v>
      </c>
      <c r="G29" s="6">
        <f t="shared" si="1"/>
        <v>1.453488372</v>
      </c>
      <c r="I29" s="2"/>
      <c r="J29" s="4"/>
      <c r="K29" s="7" t="s">
        <v>61</v>
      </c>
      <c r="L29" s="14">
        <f>SUMIF(G1:G299, "&lt;&gt;")</f>
        <v>956.8537111</v>
      </c>
    </row>
    <row r="30">
      <c r="A30" s="8" t="s">
        <v>26</v>
      </c>
      <c r="B30" s="8">
        <v>1.0</v>
      </c>
      <c r="C30" s="8" t="s">
        <v>8</v>
      </c>
      <c r="D30" s="8" t="s">
        <v>26</v>
      </c>
      <c r="E30" s="8">
        <v>4.0</v>
      </c>
      <c r="F30" s="8" t="s">
        <v>52</v>
      </c>
      <c r="G30" s="6">
        <f t="shared" si="1"/>
        <v>0.2906976744</v>
      </c>
      <c r="I30" s="2"/>
      <c r="J30" s="4"/>
    </row>
    <row r="31">
      <c r="A31" s="8" t="s">
        <v>62</v>
      </c>
      <c r="B31" s="8">
        <v>6.8</v>
      </c>
      <c r="C31" s="8" t="s">
        <v>8</v>
      </c>
      <c r="D31" s="8" t="s">
        <v>9</v>
      </c>
      <c r="E31" s="8">
        <v>4.0</v>
      </c>
      <c r="F31" s="8" t="s">
        <v>52</v>
      </c>
      <c r="G31" s="6">
        <f t="shared" si="1"/>
        <v>1.976744186</v>
      </c>
    </row>
    <row r="32">
      <c r="A32" s="8" t="s">
        <v>63</v>
      </c>
      <c r="B32" s="8">
        <v>7.6</v>
      </c>
      <c r="C32" s="8" t="s">
        <v>8</v>
      </c>
      <c r="D32" s="8" t="s">
        <v>9</v>
      </c>
      <c r="E32" s="8">
        <v>4.0</v>
      </c>
      <c r="F32" s="8" t="s">
        <v>19</v>
      </c>
      <c r="G32" s="6">
        <f t="shared" si="1"/>
        <v>2.209302326</v>
      </c>
      <c r="I32" s="4"/>
      <c r="J32" s="4"/>
    </row>
    <row r="33">
      <c r="A33" s="8" t="s">
        <v>64</v>
      </c>
      <c r="B33" s="8">
        <v>7.0</v>
      </c>
      <c r="C33" s="8" t="s">
        <v>8</v>
      </c>
      <c r="D33" s="8" t="s">
        <v>23</v>
      </c>
      <c r="E33" s="8">
        <v>4.0</v>
      </c>
      <c r="F33" s="8" t="s">
        <v>65</v>
      </c>
      <c r="G33" s="6">
        <f t="shared" si="1"/>
        <v>2.034883721</v>
      </c>
      <c r="I33" s="4"/>
      <c r="J33" s="4"/>
    </row>
    <row r="34">
      <c r="A34" s="8" t="s">
        <v>66</v>
      </c>
      <c r="B34" s="8">
        <v>4.0</v>
      </c>
      <c r="C34" s="8" t="s">
        <v>8</v>
      </c>
      <c r="D34" s="8" t="s">
        <v>23</v>
      </c>
      <c r="E34" s="8">
        <v>4.0</v>
      </c>
      <c r="F34" s="8" t="s">
        <v>65</v>
      </c>
      <c r="G34" s="6">
        <f t="shared" si="1"/>
        <v>1.162790698</v>
      </c>
      <c r="I34" s="4"/>
      <c r="J34" s="4"/>
    </row>
    <row r="35">
      <c r="A35" s="8" t="s">
        <v>67</v>
      </c>
      <c r="B35" s="8">
        <v>10.0</v>
      </c>
      <c r="C35" s="8" t="s">
        <v>8</v>
      </c>
      <c r="D35" s="8" t="s">
        <v>15</v>
      </c>
      <c r="E35" s="8">
        <v>4.0</v>
      </c>
      <c r="F35" s="8" t="s">
        <v>65</v>
      </c>
      <c r="G35" s="6">
        <f t="shared" si="1"/>
        <v>2.906976744</v>
      </c>
      <c r="I35" s="4"/>
      <c r="J35" s="4"/>
    </row>
    <row r="36">
      <c r="A36" s="8" t="s">
        <v>68</v>
      </c>
      <c r="B36" s="8">
        <v>7.6</v>
      </c>
      <c r="C36" s="8" t="s">
        <v>8</v>
      </c>
      <c r="D36" s="8" t="s">
        <v>9</v>
      </c>
      <c r="E36" s="8">
        <v>4.0</v>
      </c>
      <c r="F36" s="8" t="s">
        <v>65</v>
      </c>
      <c r="G36" s="6">
        <f t="shared" si="1"/>
        <v>2.209302326</v>
      </c>
      <c r="I36" s="4"/>
      <c r="J36" s="4"/>
    </row>
    <row r="37">
      <c r="A37" s="8" t="s">
        <v>26</v>
      </c>
      <c r="B37" s="8">
        <v>10.0</v>
      </c>
      <c r="C37" s="8" t="s">
        <v>8</v>
      </c>
      <c r="D37" s="8" t="s">
        <v>26</v>
      </c>
      <c r="E37" s="8">
        <v>4.0</v>
      </c>
      <c r="F37" s="8" t="s">
        <v>19</v>
      </c>
      <c r="G37" s="6">
        <f t="shared" si="1"/>
        <v>2.906976744</v>
      </c>
      <c r="I37" s="4"/>
      <c r="J37" s="4"/>
    </row>
    <row r="38">
      <c r="A38" s="8" t="s">
        <v>69</v>
      </c>
      <c r="B38" s="8">
        <v>10.0</v>
      </c>
      <c r="C38" s="8" t="s">
        <v>8</v>
      </c>
      <c r="D38" s="8" t="s">
        <v>43</v>
      </c>
      <c r="E38" s="8">
        <v>4.0</v>
      </c>
      <c r="F38" s="8" t="s">
        <v>19</v>
      </c>
      <c r="G38" s="6">
        <f t="shared" si="1"/>
        <v>2.906976744</v>
      </c>
    </row>
    <row r="39">
      <c r="A39" s="8" t="s">
        <v>70</v>
      </c>
      <c r="B39" s="8">
        <v>5.0</v>
      </c>
      <c r="C39" s="8" t="s">
        <v>8</v>
      </c>
      <c r="D39" s="8" t="s">
        <v>26</v>
      </c>
      <c r="E39" s="8">
        <v>4.0</v>
      </c>
      <c r="F39" s="8" t="s">
        <v>19</v>
      </c>
      <c r="G39" s="6">
        <f t="shared" si="1"/>
        <v>1.453488372</v>
      </c>
    </row>
    <row r="40">
      <c r="A40" s="8" t="s">
        <v>71</v>
      </c>
      <c r="B40" s="8">
        <v>15.0</v>
      </c>
      <c r="C40" s="8" t="s">
        <v>8</v>
      </c>
      <c r="D40" s="8" t="s">
        <v>15</v>
      </c>
      <c r="E40" s="8">
        <v>4.0</v>
      </c>
      <c r="F40" s="8" t="s">
        <v>19</v>
      </c>
      <c r="G40" s="6">
        <f t="shared" si="1"/>
        <v>4.360465116</v>
      </c>
    </row>
    <row r="41">
      <c r="A41" s="8" t="s">
        <v>72</v>
      </c>
      <c r="B41" s="8">
        <v>5.9</v>
      </c>
      <c r="C41" s="8" t="s">
        <v>8</v>
      </c>
      <c r="D41" s="8" t="s">
        <v>9</v>
      </c>
      <c r="E41" s="8">
        <v>5.0</v>
      </c>
      <c r="F41" s="8" t="s">
        <v>19</v>
      </c>
      <c r="G41" s="6">
        <f t="shared" si="1"/>
        <v>1.715116279</v>
      </c>
    </row>
    <row r="42">
      <c r="A42" s="8" t="s">
        <v>73</v>
      </c>
      <c r="B42" s="8">
        <v>5.0</v>
      </c>
      <c r="C42" s="8" t="s">
        <v>8</v>
      </c>
      <c r="D42" s="8" t="s">
        <v>15</v>
      </c>
      <c r="E42" s="8">
        <v>5.0</v>
      </c>
      <c r="F42" s="8" t="s">
        <v>19</v>
      </c>
      <c r="G42" s="6">
        <f t="shared" si="1"/>
        <v>1.453488372</v>
      </c>
    </row>
    <row r="43">
      <c r="A43" s="8" t="s">
        <v>74</v>
      </c>
      <c r="B43" s="8">
        <v>15.0</v>
      </c>
      <c r="C43" s="8" t="s">
        <v>8</v>
      </c>
      <c r="D43" s="8" t="s">
        <v>9</v>
      </c>
      <c r="E43" s="8">
        <v>5.0</v>
      </c>
      <c r="F43" s="8" t="s">
        <v>19</v>
      </c>
      <c r="G43" s="6">
        <f t="shared" si="1"/>
        <v>4.360465116</v>
      </c>
    </row>
    <row r="44">
      <c r="A44" s="8" t="s">
        <v>75</v>
      </c>
      <c r="B44" s="8">
        <v>75.0</v>
      </c>
      <c r="C44" s="8" t="s">
        <v>8</v>
      </c>
      <c r="D44" s="8" t="s">
        <v>13</v>
      </c>
      <c r="E44" s="8">
        <v>5.0</v>
      </c>
      <c r="F44" s="8" t="s">
        <v>76</v>
      </c>
      <c r="G44" s="6">
        <f t="shared" si="1"/>
        <v>21.80232558</v>
      </c>
    </row>
    <row r="45">
      <c r="A45" s="8" t="s">
        <v>77</v>
      </c>
      <c r="B45" s="8">
        <v>25.0</v>
      </c>
      <c r="C45" s="8" t="s">
        <v>8</v>
      </c>
      <c r="D45" s="8" t="s">
        <v>15</v>
      </c>
      <c r="E45" s="8">
        <v>6.0</v>
      </c>
      <c r="F45" s="8" t="s">
        <v>76</v>
      </c>
      <c r="G45" s="6">
        <f t="shared" si="1"/>
        <v>7.26744186</v>
      </c>
    </row>
    <row r="46">
      <c r="A46" s="8" t="s">
        <v>78</v>
      </c>
      <c r="B46" s="8">
        <v>15.0</v>
      </c>
      <c r="C46" s="8" t="s">
        <v>8</v>
      </c>
      <c r="D46" s="8" t="s">
        <v>15</v>
      </c>
      <c r="E46" s="8">
        <v>6.0</v>
      </c>
      <c r="F46" s="8" t="s">
        <v>76</v>
      </c>
      <c r="G46" s="6">
        <f t="shared" si="1"/>
        <v>4.360465116</v>
      </c>
    </row>
    <row r="47">
      <c r="A47" s="8" t="s">
        <v>79</v>
      </c>
      <c r="B47" s="8">
        <v>106.0</v>
      </c>
      <c r="C47" s="8" t="s">
        <v>8</v>
      </c>
      <c r="D47" s="8" t="s">
        <v>80</v>
      </c>
      <c r="E47" s="8">
        <v>6.0</v>
      </c>
      <c r="F47" s="8" t="s">
        <v>81</v>
      </c>
      <c r="G47" s="6">
        <f t="shared" si="1"/>
        <v>30.81395349</v>
      </c>
    </row>
    <row r="48">
      <c r="A48" s="8" t="s">
        <v>82</v>
      </c>
      <c r="B48" s="8">
        <v>5.0</v>
      </c>
      <c r="C48" s="8" t="s">
        <v>83</v>
      </c>
      <c r="D48" s="8" t="s">
        <v>9</v>
      </c>
      <c r="E48" s="8">
        <v>6.0</v>
      </c>
      <c r="F48" s="8" t="s">
        <v>81</v>
      </c>
      <c r="G48" s="6">
        <f t="shared" si="1"/>
        <v>7.042253521</v>
      </c>
    </row>
    <row r="49">
      <c r="A49" s="8" t="s">
        <v>84</v>
      </c>
      <c r="B49" s="8">
        <v>1.0</v>
      </c>
      <c r="C49" s="8" t="s">
        <v>83</v>
      </c>
      <c r="D49" s="8" t="s">
        <v>26</v>
      </c>
      <c r="E49" s="8">
        <v>6.0</v>
      </c>
      <c r="F49" s="8" t="s">
        <v>85</v>
      </c>
      <c r="G49" s="6">
        <f t="shared" si="1"/>
        <v>1.408450704</v>
      </c>
    </row>
    <row r="50">
      <c r="A50" s="8" t="s">
        <v>86</v>
      </c>
      <c r="B50" s="8">
        <v>22.0</v>
      </c>
      <c r="C50" s="8" t="s">
        <v>83</v>
      </c>
      <c r="D50" s="8" t="s">
        <v>13</v>
      </c>
      <c r="E50" s="8">
        <v>6.0</v>
      </c>
      <c r="F50" s="8" t="s">
        <v>85</v>
      </c>
      <c r="G50" s="6">
        <f t="shared" si="1"/>
        <v>30.98591549</v>
      </c>
    </row>
    <row r="51">
      <c r="A51" s="8" t="s">
        <v>87</v>
      </c>
      <c r="B51" s="8">
        <v>3.5</v>
      </c>
      <c r="C51" s="8" t="s">
        <v>83</v>
      </c>
      <c r="D51" s="8" t="s">
        <v>15</v>
      </c>
      <c r="E51" s="8">
        <v>6.0</v>
      </c>
      <c r="F51" s="8" t="s">
        <v>85</v>
      </c>
      <c r="G51" s="6">
        <f t="shared" si="1"/>
        <v>4.929577465</v>
      </c>
    </row>
    <row r="52">
      <c r="A52" s="8" t="s">
        <v>88</v>
      </c>
      <c r="B52" s="8">
        <v>9.0</v>
      </c>
      <c r="C52" s="8" t="s">
        <v>83</v>
      </c>
      <c r="D52" s="8" t="s">
        <v>3</v>
      </c>
      <c r="E52" s="8">
        <v>6.0</v>
      </c>
      <c r="F52" s="8" t="s">
        <v>85</v>
      </c>
      <c r="G52" s="6">
        <f t="shared" si="1"/>
        <v>12.67605634</v>
      </c>
    </row>
    <row r="53">
      <c r="A53" s="8" t="s">
        <v>89</v>
      </c>
      <c r="B53" s="8">
        <v>0.7</v>
      </c>
      <c r="C53" s="8" t="s">
        <v>83</v>
      </c>
      <c r="D53" s="8" t="s">
        <v>26</v>
      </c>
      <c r="E53" s="8">
        <v>6.0</v>
      </c>
      <c r="F53" s="8" t="s">
        <v>85</v>
      </c>
      <c r="G53" s="6">
        <f t="shared" si="1"/>
        <v>0.985915493</v>
      </c>
    </row>
    <row r="54">
      <c r="A54" s="8" t="s">
        <v>90</v>
      </c>
      <c r="B54" s="8">
        <v>2.0</v>
      </c>
      <c r="C54" s="8" t="s">
        <v>83</v>
      </c>
      <c r="D54" s="8" t="s">
        <v>9</v>
      </c>
      <c r="E54" s="8">
        <v>6.0</v>
      </c>
      <c r="F54" s="8" t="s">
        <v>85</v>
      </c>
      <c r="G54" s="6">
        <f t="shared" si="1"/>
        <v>2.816901408</v>
      </c>
    </row>
    <row r="55">
      <c r="A55" s="8" t="s">
        <v>91</v>
      </c>
      <c r="B55" s="8">
        <v>1.0</v>
      </c>
      <c r="C55" s="8" t="s">
        <v>83</v>
      </c>
      <c r="D55" s="8" t="s">
        <v>92</v>
      </c>
      <c r="E55" s="8">
        <v>6.0</v>
      </c>
      <c r="F55" s="8" t="s">
        <v>85</v>
      </c>
      <c r="G55" s="6">
        <f t="shared" si="1"/>
        <v>1.408450704</v>
      </c>
    </row>
    <row r="56">
      <c r="A56" s="8" t="s">
        <v>93</v>
      </c>
      <c r="B56" s="8">
        <v>2.0</v>
      </c>
      <c r="C56" s="8" t="s">
        <v>83</v>
      </c>
      <c r="D56" s="8" t="s">
        <v>9</v>
      </c>
      <c r="E56" s="8">
        <v>8.0</v>
      </c>
      <c r="F56" s="8" t="s">
        <v>94</v>
      </c>
      <c r="G56" s="6">
        <f t="shared" si="1"/>
        <v>2.816901408</v>
      </c>
    </row>
    <row r="57">
      <c r="A57" s="8" t="s">
        <v>20</v>
      </c>
      <c r="B57" s="8">
        <v>7.0</v>
      </c>
      <c r="C57" s="8" t="s">
        <v>83</v>
      </c>
      <c r="D57" s="8" t="s">
        <v>13</v>
      </c>
      <c r="E57" s="8">
        <v>8.0</v>
      </c>
      <c r="F57" s="8" t="s">
        <v>95</v>
      </c>
      <c r="G57" s="6">
        <f t="shared" si="1"/>
        <v>9.85915493</v>
      </c>
    </row>
    <row r="58">
      <c r="A58" s="8" t="s">
        <v>96</v>
      </c>
      <c r="B58" s="8">
        <v>1.0</v>
      </c>
      <c r="C58" s="8" t="s">
        <v>83</v>
      </c>
      <c r="D58" s="8" t="s">
        <v>92</v>
      </c>
      <c r="E58" s="8">
        <v>8.0</v>
      </c>
      <c r="F58" s="8" t="s">
        <v>95</v>
      </c>
      <c r="G58" s="6">
        <f t="shared" si="1"/>
        <v>1.408450704</v>
      </c>
    </row>
    <row r="59">
      <c r="A59" s="8" t="s">
        <v>21</v>
      </c>
      <c r="B59" s="8">
        <v>1.5</v>
      </c>
      <c r="C59" s="8" t="s">
        <v>83</v>
      </c>
      <c r="D59" s="8" t="s">
        <v>15</v>
      </c>
      <c r="E59" s="8">
        <v>8.0</v>
      </c>
      <c r="F59" s="8" t="s">
        <v>95</v>
      </c>
      <c r="G59" s="6">
        <f t="shared" si="1"/>
        <v>2.112676056</v>
      </c>
    </row>
    <row r="60">
      <c r="A60" s="8" t="s">
        <v>97</v>
      </c>
      <c r="B60" s="8">
        <v>51.0</v>
      </c>
      <c r="C60" s="8" t="s">
        <v>83</v>
      </c>
      <c r="D60" s="8" t="s">
        <v>30</v>
      </c>
      <c r="E60" s="8">
        <v>9.0</v>
      </c>
      <c r="F60" s="8" t="s">
        <v>98</v>
      </c>
      <c r="G60" s="6">
        <f t="shared" si="1"/>
        <v>71.83098592</v>
      </c>
    </row>
    <row r="61">
      <c r="A61" s="8" t="s">
        <v>99</v>
      </c>
      <c r="B61" s="8">
        <v>2.0</v>
      </c>
      <c r="C61" s="8" t="s">
        <v>83</v>
      </c>
      <c r="D61" s="8" t="s">
        <v>15</v>
      </c>
      <c r="E61" s="8">
        <v>9.0</v>
      </c>
      <c r="F61" s="8" t="s">
        <v>98</v>
      </c>
      <c r="G61" s="6">
        <f t="shared" si="1"/>
        <v>2.816901408</v>
      </c>
    </row>
    <row r="62">
      <c r="A62" s="8" t="s">
        <v>100</v>
      </c>
      <c r="B62" s="8">
        <v>1.0</v>
      </c>
      <c r="C62" s="8" t="s">
        <v>83</v>
      </c>
      <c r="D62" s="8" t="s">
        <v>92</v>
      </c>
      <c r="E62" s="8">
        <v>9.0</v>
      </c>
      <c r="F62" s="8" t="s">
        <v>98</v>
      </c>
      <c r="G62" s="6">
        <f t="shared" si="1"/>
        <v>1.408450704</v>
      </c>
    </row>
    <row r="63">
      <c r="A63" s="8" t="s">
        <v>101</v>
      </c>
      <c r="B63" s="8">
        <v>10.0</v>
      </c>
      <c r="C63" s="8" t="s">
        <v>83</v>
      </c>
      <c r="D63" s="8" t="s">
        <v>9</v>
      </c>
      <c r="E63" s="8">
        <v>9.0</v>
      </c>
      <c r="F63" s="8" t="s">
        <v>98</v>
      </c>
      <c r="G63" s="6">
        <f t="shared" si="1"/>
        <v>14.08450704</v>
      </c>
    </row>
    <row r="64">
      <c r="A64" s="8" t="s">
        <v>102</v>
      </c>
      <c r="B64" s="8">
        <v>2.5</v>
      </c>
      <c r="C64" s="8" t="s">
        <v>83</v>
      </c>
      <c r="D64" s="8" t="s">
        <v>15</v>
      </c>
      <c r="E64" s="8">
        <v>9.0</v>
      </c>
      <c r="F64" s="8" t="s">
        <v>103</v>
      </c>
      <c r="G64" s="6">
        <f t="shared" si="1"/>
        <v>3.521126761</v>
      </c>
    </row>
    <row r="65">
      <c r="A65" s="8" t="s">
        <v>104</v>
      </c>
      <c r="B65" s="15">
        <v>0.75</v>
      </c>
      <c r="C65" s="8" t="s">
        <v>83</v>
      </c>
      <c r="D65" s="8" t="s">
        <v>92</v>
      </c>
      <c r="E65" s="8">
        <v>9.0</v>
      </c>
      <c r="F65" s="8" t="s">
        <v>103</v>
      </c>
      <c r="G65" s="6">
        <f t="shared" si="1"/>
        <v>1.056338028</v>
      </c>
    </row>
    <row r="66">
      <c r="A66" s="8" t="s">
        <v>105</v>
      </c>
      <c r="B66" s="8">
        <v>0.35</v>
      </c>
      <c r="C66" s="8" t="s">
        <v>83</v>
      </c>
      <c r="D66" s="8" t="s">
        <v>23</v>
      </c>
      <c r="E66" s="8">
        <v>9.0</v>
      </c>
      <c r="F66" s="8" t="s">
        <v>103</v>
      </c>
      <c r="G66" s="6">
        <f t="shared" si="1"/>
        <v>0.4929577465</v>
      </c>
    </row>
    <row r="67">
      <c r="A67" s="8" t="s">
        <v>26</v>
      </c>
      <c r="B67" s="8">
        <v>0.5</v>
      </c>
      <c r="C67" s="8" t="s">
        <v>83</v>
      </c>
      <c r="D67" s="8" t="s">
        <v>26</v>
      </c>
      <c r="E67" s="8">
        <v>9.0</v>
      </c>
      <c r="F67" s="8" t="s">
        <v>103</v>
      </c>
      <c r="G67" s="6">
        <f t="shared" si="1"/>
        <v>0.7042253521</v>
      </c>
    </row>
    <row r="68">
      <c r="A68" s="8" t="s">
        <v>20</v>
      </c>
      <c r="B68" s="8">
        <v>8.4</v>
      </c>
      <c r="C68" s="8" t="s">
        <v>83</v>
      </c>
      <c r="D68" s="8" t="s">
        <v>13</v>
      </c>
      <c r="E68" s="8">
        <v>9.0</v>
      </c>
      <c r="F68" s="8" t="s">
        <v>103</v>
      </c>
      <c r="G68" s="6">
        <f t="shared" si="1"/>
        <v>11.83098592</v>
      </c>
    </row>
    <row r="69">
      <c r="A69" s="8" t="s">
        <v>106</v>
      </c>
      <c r="B69" s="8">
        <v>3.75</v>
      </c>
      <c r="C69" s="8" t="s">
        <v>83</v>
      </c>
      <c r="D69" s="8" t="s">
        <v>3</v>
      </c>
      <c r="E69" s="8">
        <v>10.0</v>
      </c>
      <c r="F69" s="8" t="s">
        <v>103</v>
      </c>
      <c r="G69" s="6">
        <f t="shared" si="1"/>
        <v>5.281690141</v>
      </c>
    </row>
    <row r="70">
      <c r="A70" s="8" t="s">
        <v>107</v>
      </c>
      <c r="B70" s="8">
        <v>1.5</v>
      </c>
      <c r="C70" s="8" t="s">
        <v>83</v>
      </c>
      <c r="D70" s="8" t="s">
        <v>15</v>
      </c>
      <c r="E70" s="8">
        <v>10.0</v>
      </c>
      <c r="F70" s="8" t="s">
        <v>103</v>
      </c>
      <c r="G70" s="6">
        <f t="shared" si="1"/>
        <v>2.112676056</v>
      </c>
    </row>
    <row r="71">
      <c r="A71" s="8" t="s">
        <v>105</v>
      </c>
      <c r="B71" s="8">
        <v>0.5</v>
      </c>
      <c r="C71" s="8" t="s">
        <v>83</v>
      </c>
      <c r="D71" s="8" t="s">
        <v>23</v>
      </c>
      <c r="E71" s="8">
        <v>10.0</v>
      </c>
      <c r="F71" s="8" t="s">
        <v>103</v>
      </c>
      <c r="G71" s="6">
        <f t="shared" si="1"/>
        <v>0.7042253521</v>
      </c>
    </row>
    <row r="72">
      <c r="A72" s="8" t="s">
        <v>108</v>
      </c>
      <c r="B72" s="8">
        <v>2.0</v>
      </c>
      <c r="C72" s="8" t="s">
        <v>83</v>
      </c>
      <c r="D72" s="8" t="s">
        <v>9</v>
      </c>
      <c r="E72" s="8">
        <v>10.0</v>
      </c>
      <c r="F72" s="8" t="s">
        <v>103</v>
      </c>
      <c r="G72" s="6">
        <f t="shared" si="1"/>
        <v>2.816901408</v>
      </c>
    </row>
    <row r="73">
      <c r="A73" s="8" t="s">
        <v>109</v>
      </c>
      <c r="B73" s="8">
        <v>1.4</v>
      </c>
      <c r="C73" s="8" t="s">
        <v>83</v>
      </c>
      <c r="D73" s="8" t="s">
        <v>9</v>
      </c>
      <c r="E73" s="8">
        <v>10.0</v>
      </c>
      <c r="F73" s="8" t="s">
        <v>103</v>
      </c>
      <c r="G73" s="6">
        <f t="shared" si="1"/>
        <v>1.971830986</v>
      </c>
    </row>
    <row r="74">
      <c r="A74" s="8" t="s">
        <v>110</v>
      </c>
      <c r="B74" s="8">
        <v>0.2</v>
      </c>
      <c r="C74" s="8" t="s">
        <v>83</v>
      </c>
      <c r="D74" s="8" t="s">
        <v>9</v>
      </c>
      <c r="E74" s="8">
        <v>10.0</v>
      </c>
      <c r="F74" s="8" t="s">
        <v>111</v>
      </c>
      <c r="G74" s="6">
        <f t="shared" si="1"/>
        <v>0.2816901408</v>
      </c>
    </row>
    <row r="75">
      <c r="A75" s="8" t="s">
        <v>112</v>
      </c>
      <c r="B75" s="8">
        <v>0.85</v>
      </c>
      <c r="C75" s="8" t="s">
        <v>83</v>
      </c>
      <c r="D75" s="8" t="s">
        <v>9</v>
      </c>
      <c r="E75" s="8">
        <v>10.0</v>
      </c>
      <c r="F75" s="8" t="s">
        <v>113</v>
      </c>
      <c r="G75" s="6">
        <f t="shared" si="1"/>
        <v>1.197183099</v>
      </c>
    </row>
    <row r="76">
      <c r="A76" s="8" t="s">
        <v>114</v>
      </c>
      <c r="B76" s="8">
        <v>1.5</v>
      </c>
      <c r="C76" s="8" t="s">
        <v>83</v>
      </c>
      <c r="D76" s="8" t="s">
        <v>9</v>
      </c>
      <c r="E76" s="8">
        <v>10.0</v>
      </c>
      <c r="F76" s="8" t="s">
        <v>113</v>
      </c>
      <c r="G76" s="6">
        <f t="shared" si="1"/>
        <v>2.112676056</v>
      </c>
    </row>
    <row r="77">
      <c r="A77" s="8" t="s">
        <v>115</v>
      </c>
      <c r="B77" s="8">
        <v>3.0</v>
      </c>
      <c r="C77" s="8" t="s">
        <v>83</v>
      </c>
      <c r="D77" s="8" t="s">
        <v>9</v>
      </c>
      <c r="E77" s="8">
        <v>10.0</v>
      </c>
      <c r="F77" s="8" t="s">
        <v>113</v>
      </c>
      <c r="G77" s="6">
        <f t="shared" si="1"/>
        <v>4.225352113</v>
      </c>
    </row>
    <row r="78">
      <c r="A78" s="8" t="s">
        <v>116</v>
      </c>
      <c r="B78" s="8">
        <v>40.0</v>
      </c>
      <c r="C78" s="8" t="s">
        <v>83</v>
      </c>
      <c r="D78" s="8" t="s">
        <v>80</v>
      </c>
      <c r="E78" s="8">
        <v>10.0</v>
      </c>
      <c r="F78" s="8" t="s">
        <v>113</v>
      </c>
      <c r="G78" s="6">
        <f t="shared" si="1"/>
        <v>56.33802817</v>
      </c>
    </row>
    <row r="79">
      <c r="A79" s="8" t="s">
        <v>117</v>
      </c>
      <c r="B79" s="8">
        <v>10.0</v>
      </c>
      <c r="C79" s="8" t="s">
        <v>83</v>
      </c>
      <c r="D79" s="8" t="s">
        <v>80</v>
      </c>
      <c r="E79" s="8">
        <v>10.0</v>
      </c>
      <c r="F79" s="8" t="s">
        <v>113</v>
      </c>
      <c r="G79" s="6">
        <f t="shared" si="1"/>
        <v>14.08450704</v>
      </c>
    </row>
    <row r="80">
      <c r="A80" s="8" t="s">
        <v>118</v>
      </c>
      <c r="B80" s="8">
        <v>63.0</v>
      </c>
      <c r="C80" s="8" t="s">
        <v>8</v>
      </c>
      <c r="D80" s="8" t="s">
        <v>13</v>
      </c>
      <c r="E80" s="8">
        <v>10.0</v>
      </c>
      <c r="F80" s="8" t="s">
        <v>119</v>
      </c>
      <c r="G80" s="6">
        <f t="shared" si="1"/>
        <v>18.31395349</v>
      </c>
    </row>
    <row r="81">
      <c r="A81" s="8" t="s">
        <v>70</v>
      </c>
      <c r="B81" s="8">
        <v>5.0</v>
      </c>
      <c r="C81" s="8" t="s">
        <v>8</v>
      </c>
      <c r="D81" s="8" t="s">
        <v>26</v>
      </c>
      <c r="E81" s="8">
        <v>10.0</v>
      </c>
      <c r="F81" s="8" t="s">
        <v>119</v>
      </c>
      <c r="G81" s="6">
        <f t="shared" si="1"/>
        <v>1.453488372</v>
      </c>
    </row>
    <row r="82">
      <c r="A82" s="8" t="s">
        <v>120</v>
      </c>
      <c r="B82" s="8">
        <v>5.0</v>
      </c>
      <c r="C82" s="8" t="s">
        <v>8</v>
      </c>
      <c r="D82" s="8" t="s">
        <v>15</v>
      </c>
      <c r="E82" s="8">
        <v>10.0</v>
      </c>
      <c r="F82" s="8" t="s">
        <v>119</v>
      </c>
      <c r="G82" s="6">
        <f t="shared" si="1"/>
        <v>1.453488372</v>
      </c>
    </row>
    <row r="83">
      <c r="A83" s="8" t="s">
        <v>121</v>
      </c>
      <c r="B83" s="8">
        <v>3.0</v>
      </c>
      <c r="C83" s="8" t="s">
        <v>8</v>
      </c>
      <c r="D83" s="8" t="s">
        <v>15</v>
      </c>
      <c r="E83" s="8">
        <v>10.0</v>
      </c>
      <c r="F83" s="8" t="s">
        <v>119</v>
      </c>
      <c r="G83" s="6">
        <f t="shared" si="1"/>
        <v>0.8720930233</v>
      </c>
    </row>
    <row r="84">
      <c r="A84" s="8" t="s">
        <v>122</v>
      </c>
      <c r="B84" s="8">
        <v>13.0</v>
      </c>
      <c r="C84" s="8" t="s">
        <v>8</v>
      </c>
      <c r="D84" s="8" t="s">
        <v>15</v>
      </c>
      <c r="E84" s="8">
        <v>11.0</v>
      </c>
      <c r="F84" s="8" t="s">
        <v>123</v>
      </c>
      <c r="G84" s="6">
        <f t="shared" si="1"/>
        <v>3.779069767</v>
      </c>
    </row>
    <row r="85">
      <c r="A85" s="8" t="s">
        <v>124</v>
      </c>
      <c r="B85" s="8">
        <v>7.0</v>
      </c>
      <c r="C85" s="8" t="s">
        <v>8</v>
      </c>
      <c r="D85" s="8" t="s">
        <v>125</v>
      </c>
      <c r="E85" s="8">
        <v>11.0</v>
      </c>
      <c r="F85" s="8" t="s">
        <v>123</v>
      </c>
      <c r="G85" s="6">
        <f t="shared" si="1"/>
        <v>2.034883721</v>
      </c>
    </row>
    <row r="86">
      <c r="A86" s="8" t="s">
        <v>126</v>
      </c>
      <c r="B86" s="8">
        <v>10.0</v>
      </c>
      <c r="C86" s="8" t="s">
        <v>8</v>
      </c>
      <c r="D86" s="8" t="s">
        <v>15</v>
      </c>
      <c r="E86" s="8">
        <v>11.0</v>
      </c>
      <c r="F86" s="8" t="s">
        <v>123</v>
      </c>
      <c r="G86" s="6">
        <f t="shared" si="1"/>
        <v>2.906976744</v>
      </c>
    </row>
    <row r="87">
      <c r="A87" s="8" t="s">
        <v>127</v>
      </c>
      <c r="B87" s="8">
        <v>2.0</v>
      </c>
      <c r="C87" s="8" t="s">
        <v>8</v>
      </c>
      <c r="D87" s="8" t="s">
        <v>15</v>
      </c>
      <c r="E87" s="8">
        <v>11.0</v>
      </c>
      <c r="F87" s="8" t="s">
        <v>123</v>
      </c>
      <c r="G87" s="6">
        <f t="shared" si="1"/>
        <v>0.5813953488</v>
      </c>
    </row>
    <row r="88">
      <c r="A88" s="8" t="s">
        <v>128</v>
      </c>
      <c r="B88" s="8">
        <v>4.0</v>
      </c>
      <c r="C88" s="8" t="s">
        <v>8</v>
      </c>
      <c r="D88" s="8" t="s">
        <v>15</v>
      </c>
      <c r="E88" s="8">
        <v>11.0</v>
      </c>
      <c r="F88" s="8" t="s">
        <v>123</v>
      </c>
      <c r="G88" s="6">
        <f t="shared" si="1"/>
        <v>1.162790698</v>
      </c>
    </row>
    <row r="89">
      <c r="A89" s="8" t="s">
        <v>32</v>
      </c>
      <c r="B89" s="8">
        <v>5.0</v>
      </c>
      <c r="C89" s="8" t="s">
        <v>8</v>
      </c>
      <c r="D89" s="8" t="s">
        <v>26</v>
      </c>
      <c r="E89" s="8">
        <v>11.0</v>
      </c>
      <c r="F89" s="8" t="s">
        <v>129</v>
      </c>
      <c r="G89" s="6">
        <f t="shared" si="1"/>
        <v>1.453488372</v>
      </c>
    </row>
    <row r="90">
      <c r="A90" s="8" t="s">
        <v>20</v>
      </c>
      <c r="B90" s="8">
        <v>75.0</v>
      </c>
      <c r="C90" s="8" t="s">
        <v>8</v>
      </c>
      <c r="D90" s="8" t="s">
        <v>13</v>
      </c>
      <c r="E90" s="8">
        <v>11.0</v>
      </c>
      <c r="F90" s="8" t="s">
        <v>130</v>
      </c>
      <c r="G90" s="6">
        <f t="shared" si="1"/>
        <v>21.80232558</v>
      </c>
    </row>
    <row r="91">
      <c r="A91" s="8" t="s">
        <v>131</v>
      </c>
      <c r="B91" s="8">
        <v>15.0</v>
      </c>
      <c r="C91" s="8" t="s">
        <v>8</v>
      </c>
      <c r="D91" s="8" t="s">
        <v>15</v>
      </c>
      <c r="E91" s="8">
        <v>11.0</v>
      </c>
      <c r="F91" s="8" t="s">
        <v>130</v>
      </c>
      <c r="G91" s="6">
        <f t="shared" si="1"/>
        <v>4.360465116</v>
      </c>
    </row>
    <row r="92">
      <c r="A92" s="8" t="s">
        <v>132</v>
      </c>
      <c r="B92" s="8">
        <v>9.1</v>
      </c>
      <c r="C92" s="8" t="s">
        <v>8</v>
      </c>
      <c r="D92" s="8" t="s">
        <v>9</v>
      </c>
      <c r="E92" s="8">
        <v>12.0</v>
      </c>
      <c r="F92" s="8" t="s">
        <v>130</v>
      </c>
      <c r="G92" s="6">
        <f t="shared" si="1"/>
        <v>2.645348837</v>
      </c>
    </row>
    <row r="93">
      <c r="A93" s="8" t="s">
        <v>133</v>
      </c>
      <c r="B93" s="8">
        <v>22.0</v>
      </c>
      <c r="C93" s="8" t="s">
        <v>8</v>
      </c>
      <c r="D93" s="8" t="s">
        <v>30</v>
      </c>
      <c r="E93" s="8">
        <v>12.0</v>
      </c>
      <c r="F93" s="8" t="s">
        <v>134</v>
      </c>
      <c r="G93" s="6">
        <f t="shared" si="1"/>
        <v>6.395348837</v>
      </c>
    </row>
    <row r="94">
      <c r="A94" s="8" t="s">
        <v>135</v>
      </c>
      <c r="B94" s="8">
        <v>7.0</v>
      </c>
      <c r="C94" s="8" t="s">
        <v>8</v>
      </c>
      <c r="D94" s="8" t="s">
        <v>26</v>
      </c>
      <c r="E94" s="8">
        <v>12.0</v>
      </c>
      <c r="F94" s="8" t="s">
        <v>134</v>
      </c>
      <c r="G94" s="6">
        <f t="shared" si="1"/>
        <v>2.034883721</v>
      </c>
    </row>
    <row r="95">
      <c r="A95" s="8" t="s">
        <v>136</v>
      </c>
      <c r="B95" s="8">
        <v>10.0</v>
      </c>
      <c r="C95" s="8" t="s">
        <v>8</v>
      </c>
      <c r="D95" s="8" t="s">
        <v>15</v>
      </c>
      <c r="E95" s="8">
        <v>12.0</v>
      </c>
      <c r="F95" s="8" t="s">
        <v>134</v>
      </c>
      <c r="G95" s="6">
        <f t="shared" si="1"/>
        <v>2.906976744</v>
      </c>
    </row>
    <row r="96">
      <c r="A96" s="8" t="s">
        <v>137</v>
      </c>
      <c r="B96" s="8">
        <v>15.0</v>
      </c>
      <c r="C96" s="8" t="s">
        <v>8</v>
      </c>
      <c r="D96" s="8" t="s">
        <v>15</v>
      </c>
      <c r="E96" s="8">
        <v>12.0</v>
      </c>
      <c r="F96" s="8" t="s">
        <v>138</v>
      </c>
      <c r="G96" s="6">
        <f t="shared" si="1"/>
        <v>4.360465116</v>
      </c>
    </row>
    <row r="97">
      <c r="A97" s="8" t="s">
        <v>139</v>
      </c>
      <c r="B97" s="8">
        <v>21.5</v>
      </c>
      <c r="C97" s="8" t="s">
        <v>8</v>
      </c>
      <c r="D97" s="8" t="s">
        <v>9</v>
      </c>
      <c r="E97" s="8">
        <v>12.0</v>
      </c>
      <c r="F97" s="8" t="s">
        <v>130</v>
      </c>
      <c r="G97" s="6">
        <f t="shared" si="1"/>
        <v>6.25</v>
      </c>
    </row>
    <row r="98">
      <c r="A98" s="8" t="s">
        <v>140</v>
      </c>
      <c r="B98" s="8">
        <v>22.0</v>
      </c>
      <c r="C98" s="8" t="s">
        <v>8</v>
      </c>
      <c r="D98" s="8" t="s">
        <v>15</v>
      </c>
      <c r="E98" s="8">
        <v>12.0</v>
      </c>
      <c r="F98" s="8" t="s">
        <v>141</v>
      </c>
      <c r="G98" s="6">
        <f t="shared" si="1"/>
        <v>6.395348837</v>
      </c>
    </row>
    <row r="99">
      <c r="A99" s="8" t="s">
        <v>20</v>
      </c>
      <c r="B99" s="8">
        <v>85.0</v>
      </c>
      <c r="C99" s="8" t="s">
        <v>8</v>
      </c>
      <c r="D99" s="8" t="s">
        <v>13</v>
      </c>
      <c r="E99" s="8">
        <v>12.0</v>
      </c>
      <c r="F99" s="8" t="s">
        <v>141</v>
      </c>
      <c r="G99" s="6">
        <f t="shared" si="1"/>
        <v>24.70930233</v>
      </c>
    </row>
    <row r="100">
      <c r="A100" s="8" t="s">
        <v>142</v>
      </c>
      <c r="B100" s="8">
        <v>15.0</v>
      </c>
      <c r="C100" s="8" t="s">
        <v>8</v>
      </c>
      <c r="D100" s="8" t="s">
        <v>125</v>
      </c>
      <c r="E100" s="8">
        <v>13.0</v>
      </c>
      <c r="F100" s="8" t="s">
        <v>141</v>
      </c>
      <c r="G100" s="6">
        <f t="shared" si="1"/>
        <v>4.360465116</v>
      </c>
    </row>
    <row r="101">
      <c r="A101" s="8" t="s">
        <v>143</v>
      </c>
      <c r="B101" s="8">
        <v>8.3</v>
      </c>
      <c r="C101" s="8" t="s">
        <v>8</v>
      </c>
      <c r="D101" s="8" t="s">
        <v>125</v>
      </c>
      <c r="E101" s="8">
        <v>13.0</v>
      </c>
      <c r="F101" s="8" t="s">
        <v>141</v>
      </c>
      <c r="G101" s="6">
        <f t="shared" si="1"/>
        <v>2.412790698</v>
      </c>
    </row>
    <row r="102">
      <c r="A102" s="8" t="s">
        <v>144</v>
      </c>
      <c r="B102" s="8">
        <v>8.0</v>
      </c>
      <c r="C102" s="8" t="s">
        <v>8</v>
      </c>
      <c r="D102" s="8" t="s">
        <v>15</v>
      </c>
      <c r="E102" s="8">
        <v>13.0</v>
      </c>
      <c r="F102" s="8" t="s">
        <v>141</v>
      </c>
      <c r="G102" s="6">
        <f t="shared" si="1"/>
        <v>2.325581395</v>
      </c>
    </row>
    <row r="103">
      <c r="A103" s="8" t="s">
        <v>127</v>
      </c>
      <c r="B103" s="8">
        <v>7.0</v>
      </c>
      <c r="C103" s="8" t="s">
        <v>8</v>
      </c>
      <c r="D103" s="8" t="s">
        <v>15</v>
      </c>
      <c r="E103" s="8">
        <v>13.0</v>
      </c>
      <c r="F103" s="8" t="s">
        <v>141</v>
      </c>
      <c r="G103" s="6">
        <f t="shared" si="1"/>
        <v>2.034883721</v>
      </c>
    </row>
    <row r="104">
      <c r="A104" s="8" t="s">
        <v>128</v>
      </c>
      <c r="B104" s="8">
        <v>10.0</v>
      </c>
      <c r="C104" s="8" t="s">
        <v>8</v>
      </c>
      <c r="D104" s="8" t="s">
        <v>15</v>
      </c>
      <c r="E104" s="8">
        <v>13.0</v>
      </c>
      <c r="F104" s="8" t="s">
        <v>141</v>
      </c>
      <c r="G104" s="6">
        <f t="shared" si="1"/>
        <v>2.906976744</v>
      </c>
    </row>
    <row r="105">
      <c r="A105" s="8" t="s">
        <v>137</v>
      </c>
      <c r="B105" s="8">
        <v>16.0</v>
      </c>
      <c r="C105" s="8" t="s">
        <v>8</v>
      </c>
      <c r="D105" s="8" t="s">
        <v>15</v>
      </c>
      <c r="E105" s="8">
        <v>13.0</v>
      </c>
      <c r="F105" s="8" t="s">
        <v>141</v>
      </c>
      <c r="G105" s="6">
        <f t="shared" si="1"/>
        <v>4.651162791</v>
      </c>
    </row>
    <row r="106">
      <c r="A106" s="8" t="s">
        <v>145</v>
      </c>
      <c r="B106" s="8">
        <v>35.5</v>
      </c>
      <c r="C106" s="8" t="s">
        <v>8</v>
      </c>
      <c r="D106" s="8" t="s">
        <v>9</v>
      </c>
      <c r="E106" s="8">
        <v>13.0</v>
      </c>
      <c r="F106" s="8" t="s">
        <v>141</v>
      </c>
      <c r="G106" s="6">
        <f t="shared" si="1"/>
        <v>10.31976744</v>
      </c>
    </row>
    <row r="107">
      <c r="A107" s="8" t="s">
        <v>146</v>
      </c>
      <c r="B107" s="8">
        <v>22.0</v>
      </c>
      <c r="C107" s="8" t="s">
        <v>8</v>
      </c>
      <c r="D107" s="8" t="s">
        <v>15</v>
      </c>
      <c r="E107" s="8">
        <v>13.0</v>
      </c>
      <c r="F107" s="8" t="s">
        <v>147</v>
      </c>
      <c r="G107" s="6">
        <f t="shared" si="1"/>
        <v>6.395348837</v>
      </c>
    </row>
    <row r="108">
      <c r="A108" s="8"/>
      <c r="B108" s="8"/>
      <c r="C108" s="8"/>
      <c r="D108" s="8"/>
      <c r="E108" s="8"/>
      <c r="F108" s="8"/>
      <c r="G108" s="6"/>
    </row>
    <row r="109">
      <c r="A109" s="8" t="s">
        <v>148</v>
      </c>
      <c r="B109" s="8">
        <v>120.0</v>
      </c>
      <c r="C109" s="8" t="s">
        <v>1</v>
      </c>
      <c r="D109" s="8"/>
      <c r="E109" s="8"/>
      <c r="F109" s="8"/>
      <c r="G109" s="6"/>
    </row>
    <row r="110">
      <c r="A110" s="8" t="s">
        <v>149</v>
      </c>
      <c r="B110" s="8">
        <v>78.0</v>
      </c>
      <c r="C110" s="8" t="s">
        <v>1</v>
      </c>
      <c r="D110" s="8"/>
      <c r="E110" s="8"/>
      <c r="F110" s="8"/>
      <c r="G110" s="6"/>
    </row>
  </sheetData>
  <drawing r:id="rId1"/>
</worksheet>
</file>